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YFS2.d204.ipsd.net\SBRK_Staff\natalie_ross\Desktop\"/>
    </mc:Choice>
  </mc:AlternateContent>
  <bookViews>
    <workbookView xWindow="0" yWindow="0" windowWidth="23040" windowHeight="9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6" i="1" l="1"/>
  <c r="C112" i="1"/>
  <c r="C103" i="1"/>
  <c r="C102" i="1"/>
  <c r="C94" i="1"/>
  <c r="B93" i="1"/>
  <c r="C92" i="1"/>
  <c r="C85" i="1"/>
  <c r="C83" i="1"/>
  <c r="C81" i="1"/>
  <c r="B81" i="1"/>
  <c r="C75" i="1"/>
  <c r="C74" i="1"/>
  <c r="E10" i="1" s="1"/>
  <c r="E31" i="1" s="1"/>
  <c r="C70" i="1"/>
  <c r="C69" i="1"/>
  <c r="C68" i="1"/>
  <c r="C67" i="1"/>
  <c r="C63" i="1"/>
  <c r="C61" i="1"/>
  <c r="C56" i="1"/>
  <c r="C53" i="1"/>
  <c r="C47" i="1"/>
  <c r="C40" i="1"/>
  <c r="C39" i="1"/>
  <c r="C37" i="1"/>
  <c r="C116" i="1" s="1"/>
  <c r="B37" i="1"/>
  <c r="E28" i="1"/>
  <c r="D28" i="1"/>
  <c r="F28" i="1" s="1"/>
  <c r="C28" i="1"/>
  <c r="G28" i="1" s="1"/>
  <c r="F27" i="1"/>
  <c r="D27" i="1"/>
  <c r="C27" i="1"/>
  <c r="G27" i="1" s="1"/>
  <c r="G26" i="1"/>
  <c r="F26" i="1"/>
  <c r="F25" i="1"/>
  <c r="E25" i="1"/>
  <c r="D25" i="1"/>
  <c r="C25" i="1"/>
  <c r="G25" i="1" s="1"/>
  <c r="F24" i="1"/>
  <c r="D24" i="1"/>
  <c r="E23" i="1"/>
  <c r="G23" i="1" s="1"/>
  <c r="D23" i="1"/>
  <c r="F23" i="1" s="1"/>
  <c r="G22" i="1"/>
  <c r="F22" i="1"/>
  <c r="G21" i="1"/>
  <c r="D21" i="1"/>
  <c r="F21" i="1" s="1"/>
  <c r="F20" i="1"/>
  <c r="D20" i="1"/>
  <c r="C20" i="1"/>
  <c r="G20" i="1" s="1"/>
  <c r="G19" i="1"/>
  <c r="F19" i="1"/>
  <c r="D19" i="1"/>
  <c r="E18" i="1"/>
  <c r="D18" i="1"/>
  <c r="F18" i="1" s="1"/>
  <c r="C18" i="1"/>
  <c r="G18" i="1" s="1"/>
  <c r="G17" i="1"/>
  <c r="F17" i="1"/>
  <c r="G16" i="1"/>
  <c r="F16" i="1"/>
  <c r="D16" i="1"/>
  <c r="G15" i="1"/>
  <c r="E15" i="1"/>
  <c r="D15" i="1"/>
  <c r="F15" i="1" s="1"/>
  <c r="G14" i="1"/>
  <c r="E14" i="1"/>
  <c r="D14" i="1"/>
  <c r="B14" i="1"/>
  <c r="F14" i="1" s="1"/>
  <c r="G13" i="1"/>
  <c r="F13" i="1"/>
  <c r="D13" i="1"/>
  <c r="G12" i="1"/>
  <c r="D12" i="1"/>
  <c r="F12" i="1" s="1"/>
  <c r="F10" i="1"/>
  <c r="D10" i="1"/>
  <c r="C10" i="1"/>
  <c r="G10" i="1" s="1"/>
  <c r="G9" i="1"/>
  <c r="G29" i="1" s="1"/>
  <c r="F9" i="1"/>
  <c r="C9" i="1"/>
  <c r="C31" i="1" s="1"/>
  <c r="C118" i="1" s="1"/>
  <c r="G8" i="1"/>
  <c r="F8" i="1"/>
  <c r="F29" i="1" s="1"/>
  <c r="G31" i="1" l="1"/>
  <c r="B29" i="1"/>
  <c r="B31" i="1"/>
  <c r="B118" i="1" s="1"/>
  <c r="F31" i="1"/>
  <c r="D29" i="1"/>
  <c r="D31" i="1" s="1"/>
</calcChain>
</file>

<file path=xl/comments1.xml><?xml version="1.0" encoding="utf-8"?>
<comments xmlns="http://schemas.openxmlformats.org/spreadsheetml/2006/main">
  <authors>
    <author>Amie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Amie:</t>
        </r>
        <r>
          <rPr>
            <sz val="9"/>
            <color indexed="81"/>
            <rFont val="Tahoma"/>
            <family val="2"/>
          </rPr>
          <t xml:space="preserve">
Approved Sept meeting</t>
        </r>
      </text>
    </comment>
    <comment ref="B57" authorId="0" shapeId="0">
      <text>
        <r>
          <rPr>
            <b/>
            <sz val="9"/>
            <color indexed="81"/>
            <rFont val="Tahoma"/>
            <family val="2"/>
          </rPr>
          <t>Amie:</t>
        </r>
        <r>
          <rPr>
            <sz val="9"/>
            <color indexed="81"/>
            <rFont val="Tahoma"/>
            <family val="2"/>
          </rPr>
          <t xml:space="preserve">
STEM science fair is every other year. </t>
        </r>
      </text>
    </comment>
    <comment ref="B93" authorId="0" shapeId="0">
      <text>
        <r>
          <rPr>
            <b/>
            <sz val="9"/>
            <color indexed="81"/>
            <rFont val="Tahoma"/>
            <family val="2"/>
          </rPr>
          <t>Amie:</t>
        </r>
        <r>
          <rPr>
            <sz val="9"/>
            <color indexed="81"/>
            <rFont val="Tahoma"/>
            <family val="2"/>
          </rPr>
          <t xml:space="preserve">
carryover from last years donations. $901-135.94 already spent last year.</t>
        </r>
      </text>
    </comment>
  </commentList>
</comments>
</file>

<file path=xl/sharedStrings.xml><?xml version="1.0" encoding="utf-8"?>
<sst xmlns="http://schemas.openxmlformats.org/spreadsheetml/2006/main" count="106" uniqueCount="96">
  <si>
    <t>2017-2018 Budget</t>
  </si>
  <si>
    <t>Spring Brook Elementary PTA</t>
  </si>
  <si>
    <t>January</t>
  </si>
  <si>
    <t>Income</t>
  </si>
  <si>
    <t>Expense</t>
  </si>
  <si>
    <t>Net Income</t>
  </si>
  <si>
    <t>Budget</t>
  </si>
  <si>
    <t>Actual</t>
  </si>
  <si>
    <t>INCOME</t>
  </si>
  <si>
    <t>BEGINNING BALANCE</t>
  </si>
  <si>
    <t>DONATION INCOME</t>
  </si>
  <si>
    <t>MEMBERSHIP INCOME</t>
  </si>
  <si>
    <t>392 members</t>
  </si>
  <si>
    <t>SPECIAL EVENTS - INCOME</t>
  </si>
  <si>
    <t>Bingo Night</t>
  </si>
  <si>
    <t>Grade Level T-Shirts</t>
  </si>
  <si>
    <t>Fifth Grade Trip</t>
  </si>
  <si>
    <t>Ice Cream Social</t>
  </si>
  <si>
    <t>Diversity (Multi-Cultural Day)</t>
  </si>
  <si>
    <t>Roller Skating</t>
  </si>
  <si>
    <t>Adult Social</t>
  </si>
  <si>
    <t xml:space="preserve">Spring Fling </t>
  </si>
  <si>
    <t>Artist in Residence (Tile Night)</t>
  </si>
  <si>
    <t>Science Fair(back from IPEF)</t>
  </si>
  <si>
    <t>STUDENT SERVICES - INCOME</t>
  </si>
  <si>
    <t>Apparel</t>
  </si>
  <si>
    <t>Back to School Supply Kits(2016-2017)</t>
  </si>
  <si>
    <t>Box Top Rebates</t>
  </si>
  <si>
    <t>WAYS &amp; MEANS</t>
  </si>
  <si>
    <t>Fall Fundraiser</t>
  </si>
  <si>
    <t>Dough Raising Nights</t>
  </si>
  <si>
    <t>Sub-Total:</t>
  </si>
  <si>
    <t xml:space="preserve">TOTAL INCOME </t>
  </si>
  <si>
    <t>EXPENSES</t>
  </si>
  <si>
    <t>ASSEMBLIES &amp; SCHOOL PROGRAMS</t>
  </si>
  <si>
    <t xml:space="preserve">     $20/child </t>
  </si>
  <si>
    <t xml:space="preserve">     Field Day</t>
  </si>
  <si>
    <t>Brain Pop</t>
  </si>
  <si>
    <t xml:space="preserve">     Fifth Grade Chicago Trip</t>
  </si>
  <si>
    <t>CARRY-FORWARD TO NEXT YEAR</t>
  </si>
  <si>
    <t xml:space="preserve">   COMMUNITY SERVICE PROJECTS</t>
  </si>
  <si>
    <t>EDUCATIONAL ENRICHMENT EXPENSES</t>
  </si>
  <si>
    <t>Art Awareness Supplies</t>
  </si>
  <si>
    <t>Diversity (Multi-Cultural Night)(Every other yr)</t>
  </si>
  <si>
    <t>Enrichment (PA)</t>
  </si>
  <si>
    <t>Intervention</t>
  </si>
  <si>
    <t>Art</t>
  </si>
  <si>
    <t>P.E.</t>
  </si>
  <si>
    <t>Lunch/Recess</t>
  </si>
  <si>
    <t>Music</t>
  </si>
  <si>
    <t>Resource (Special Ed)</t>
  </si>
  <si>
    <t>Reflections</t>
  </si>
  <si>
    <t>Science Fair STEM  (Every other year)</t>
  </si>
  <si>
    <t>HEALTH &amp; SAFETY - EXPENSES</t>
  </si>
  <si>
    <t>Jump Rope for Heart</t>
  </si>
  <si>
    <t>Red Ribbon Week</t>
  </si>
  <si>
    <t>HOSPITALITY - EXPENSES</t>
  </si>
  <si>
    <t>LMC - EXPENSES</t>
  </si>
  <si>
    <t>Author Visits</t>
  </si>
  <si>
    <t>Reading Promotions</t>
  </si>
  <si>
    <t>Technology</t>
  </si>
  <si>
    <t xml:space="preserve">Other </t>
  </si>
  <si>
    <t>Databases, Books</t>
  </si>
  <si>
    <t>MEMBERSHIP - EXPENSES</t>
  </si>
  <si>
    <t>Directory</t>
  </si>
  <si>
    <t>Dues Paid</t>
  </si>
  <si>
    <t>Membership Supplies</t>
  </si>
  <si>
    <t>PRESIDENT - EXPENSES</t>
  </si>
  <si>
    <t>Discretionary - President</t>
  </si>
  <si>
    <t>SPECIAL EVENTS - EXPENSES</t>
  </si>
  <si>
    <t>Back to School Ice Cream Social</t>
  </si>
  <si>
    <t>Grade Level T-Shirts (inc. Gr. 5 field trip shirts)</t>
  </si>
  <si>
    <t>Spring Fling</t>
  </si>
  <si>
    <t>Volunteer Appreciation</t>
  </si>
  <si>
    <t>SPECIAL RECOGNITION COMMITTEE</t>
  </si>
  <si>
    <t>STUDENT SERVICES - EXPENSES</t>
  </si>
  <si>
    <t>Donation(School Supplies to 204 schools)</t>
  </si>
  <si>
    <t>Back to School supply Kit 2017-18(PTA donatoin)</t>
  </si>
  <si>
    <t>Box Tops</t>
  </si>
  <si>
    <t>Kindergarten Pictures</t>
  </si>
  <si>
    <t>SUNSHINE COMMITTEE - EXPENSES</t>
  </si>
  <si>
    <t>TREASURER - EXPENSES</t>
  </si>
  <si>
    <t>Bank Service Charges</t>
  </si>
  <si>
    <t>Postage, Checks, Supplies</t>
  </si>
  <si>
    <t>Professional Fees (tax preparation &amp; Incor.)</t>
  </si>
  <si>
    <t>PTA (AIM) Insurance</t>
  </si>
  <si>
    <t>Crime Insurance</t>
  </si>
  <si>
    <t>IPPC Membership Dues</t>
  </si>
  <si>
    <t>IPPC Scholarships</t>
  </si>
  <si>
    <t>Quicken</t>
  </si>
  <si>
    <t>WAYS &amp; MEANS - EXPENSES</t>
  </si>
  <si>
    <t>CONTINGENCY</t>
  </si>
  <si>
    <t>TOTAL EXPENSES</t>
  </si>
  <si>
    <t>Actual Income vs. Actual Expenses</t>
  </si>
  <si>
    <t>Bingo for Books</t>
    <phoneticPr fontId="0" type="noConversion"/>
  </si>
  <si>
    <t>Fall Fundraiser - Donation drive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</si>
</sst>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indexed="8"/>
      <name val="Cambria"/>
      <family val="1"/>
    </font>
    <font>
      <b/>
      <i/>
      <sz val="20"/>
      <color indexed="8"/>
      <name val="Cambria"/>
      <family val="1"/>
    </font>
    <font>
      <b/>
      <sz val="20"/>
      <color indexed="8"/>
      <name val="Cambria"/>
      <family val="1"/>
    </font>
    <font>
      <b/>
      <i/>
      <sz val="14"/>
      <color indexed="8"/>
      <name val="Cambria"/>
      <family val="1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mbria"/>
      <family val="1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153">
    <xf numFmtId="0" fontId="0" fillId="0" borderId="0" xfId="0"/>
    <xf numFmtId="0" fontId="3" fillId="0" borderId="0" xfId="0" applyFont="1" applyAlignment="1">
      <alignment horizontal="left"/>
    </xf>
    <xf numFmtId="44" fontId="1" fillId="0" borderId="0" xfId="1" applyNumberFormat="1" applyFont="1"/>
    <xf numFmtId="0" fontId="1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2" borderId="1" xfId="0" applyFont="1" applyFill="1" applyBorder="1"/>
    <xf numFmtId="0" fontId="1" fillId="2" borderId="0" xfId="0" applyFont="1" applyFill="1"/>
    <xf numFmtId="0" fontId="7" fillId="0" borderId="6" xfId="0" applyFont="1" applyBorder="1"/>
    <xf numFmtId="44" fontId="9" fillId="0" borderId="7" xfId="1" applyNumberFormat="1" applyFont="1" applyBorder="1" applyAlignment="1">
      <alignment horizontal="center"/>
    </xf>
    <xf numFmtId="44" fontId="9" fillId="0" borderId="8" xfId="1" applyNumberFormat="1" applyFont="1" applyBorder="1" applyAlignment="1">
      <alignment horizontal="center"/>
    </xf>
    <xf numFmtId="0" fontId="10" fillId="3" borderId="9" xfId="0" applyFont="1" applyFill="1" applyBorder="1" applyAlignment="1">
      <alignment horizontal="left"/>
    </xf>
    <xf numFmtId="44" fontId="9" fillId="3" borderId="10" xfId="1" applyNumberFormat="1" applyFont="1" applyFill="1" applyBorder="1"/>
    <xf numFmtId="44" fontId="9" fillId="3" borderId="11" xfId="1" applyNumberFormat="1" applyFont="1" applyFill="1" applyBorder="1"/>
    <xf numFmtId="44" fontId="9" fillId="3" borderId="11" xfId="1" applyNumberFormat="1" applyFont="1" applyFill="1" applyBorder="1" applyAlignment="1">
      <alignment horizontal="center"/>
    </xf>
    <xf numFmtId="44" fontId="9" fillId="3" borderId="12" xfId="1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 horizontal="left" indent="1"/>
    </xf>
    <xf numFmtId="44" fontId="12" fillId="0" borderId="6" xfId="1" applyNumberFormat="1" applyFont="1" applyFill="1" applyBorder="1"/>
    <xf numFmtId="44" fontId="12" fillId="0" borderId="8" xfId="1" applyNumberFormat="1" applyFont="1" applyBorder="1"/>
    <xf numFmtId="44" fontId="7" fillId="0" borderId="13" xfId="1" applyNumberFormat="1" applyFont="1" applyBorder="1" applyAlignment="1">
      <alignment horizontal="left" indent="1"/>
    </xf>
    <xf numFmtId="44" fontId="7" fillId="0" borderId="8" xfId="1" applyNumberFormat="1" applyFont="1" applyBorder="1"/>
    <xf numFmtId="44" fontId="7" fillId="0" borderId="7" xfId="1" applyNumberFormat="1" applyFont="1" applyBorder="1"/>
    <xf numFmtId="0" fontId="11" fillId="2" borderId="14" xfId="0" applyFont="1" applyFill="1" applyBorder="1" applyAlignment="1">
      <alignment horizontal="left" indent="1"/>
    </xf>
    <xf numFmtId="44" fontId="12" fillId="0" borderId="14" xfId="1" applyNumberFormat="1" applyFont="1" applyFill="1" applyBorder="1"/>
    <xf numFmtId="44" fontId="12" fillId="0" borderId="15" xfId="1" applyNumberFormat="1" applyFont="1" applyFill="1" applyBorder="1"/>
    <xf numFmtId="44" fontId="7" fillId="2" borderId="16" xfId="1" applyNumberFormat="1" applyFont="1" applyFill="1" applyBorder="1" applyAlignment="1">
      <alignment horizontal="left" indent="1"/>
    </xf>
    <xf numFmtId="44" fontId="7" fillId="2" borderId="15" xfId="1" applyNumberFormat="1" applyFont="1" applyFill="1" applyBorder="1"/>
    <xf numFmtId="44" fontId="7" fillId="0" borderId="17" xfId="1" applyNumberFormat="1" applyFont="1" applyBorder="1"/>
    <xf numFmtId="44" fontId="7" fillId="0" borderId="15" xfId="1" applyNumberFormat="1" applyFont="1" applyBorder="1"/>
    <xf numFmtId="44" fontId="7" fillId="2" borderId="17" xfId="1" applyNumberFormat="1" applyFont="1" applyFill="1" applyBorder="1"/>
    <xf numFmtId="0" fontId="0" fillId="2" borderId="0" xfId="0" applyFont="1" applyFill="1"/>
    <xf numFmtId="0" fontId="11" fillId="0" borderId="14" xfId="0" applyFont="1" applyBorder="1" applyAlignment="1">
      <alignment horizontal="left" indent="1"/>
    </xf>
    <xf numFmtId="44" fontId="12" fillId="0" borderId="15" xfId="1" applyNumberFormat="1" applyFont="1" applyBorder="1"/>
    <xf numFmtId="0" fontId="7" fillId="0" borderId="14" xfId="0" applyFont="1" applyBorder="1" applyAlignment="1">
      <alignment horizontal="left" indent="3"/>
    </xf>
    <xf numFmtId="44" fontId="12" fillId="0" borderId="14" xfId="1" applyNumberFormat="1" applyFont="1" applyBorder="1"/>
    <xf numFmtId="0" fontId="7" fillId="0" borderId="14" xfId="0" applyFont="1" applyFill="1" applyBorder="1" applyAlignment="1">
      <alignment horizontal="left" indent="3"/>
    </xf>
    <xf numFmtId="44" fontId="7" fillId="0" borderId="17" xfId="1" applyNumberFormat="1" applyFont="1" applyFill="1" applyBorder="1"/>
    <xf numFmtId="44" fontId="7" fillId="0" borderId="15" xfId="1" applyNumberFormat="1" applyFont="1" applyFill="1" applyBorder="1"/>
    <xf numFmtId="0" fontId="1" fillId="0" borderId="0" xfId="0" applyFont="1" applyFill="1"/>
    <xf numFmtId="0" fontId="7" fillId="2" borderId="14" xfId="0" applyFont="1" applyFill="1" applyBorder="1" applyAlignment="1">
      <alignment horizontal="left" indent="3"/>
    </xf>
    <xf numFmtId="44" fontId="12" fillId="2" borderId="14" xfId="1" applyNumberFormat="1" applyFont="1" applyFill="1" applyBorder="1"/>
    <xf numFmtId="44" fontId="12" fillId="2" borderId="15" xfId="1" applyNumberFormat="1" applyFont="1" applyFill="1" applyBorder="1"/>
    <xf numFmtId="44" fontId="13" fillId="0" borderId="15" xfId="1" applyNumberFormat="1" applyFont="1" applyFill="1" applyBorder="1"/>
    <xf numFmtId="0" fontId="11" fillId="2" borderId="18" xfId="0" applyFont="1" applyFill="1" applyBorder="1" applyAlignment="1">
      <alignment horizontal="left" indent="3"/>
    </xf>
    <xf numFmtId="44" fontId="12" fillId="0" borderId="19" xfId="1" applyNumberFormat="1" applyFont="1" applyBorder="1"/>
    <xf numFmtId="44" fontId="1" fillId="0" borderId="0" xfId="0" applyNumberFormat="1" applyFont="1"/>
    <xf numFmtId="0" fontId="7" fillId="0" borderId="0" xfId="0" applyFont="1" applyBorder="1" applyAlignment="1">
      <alignment horizontal="left" indent="2"/>
    </xf>
    <xf numFmtId="44" fontId="12" fillId="0" borderId="0" xfId="1" applyNumberFormat="1" applyFont="1" applyBorder="1"/>
    <xf numFmtId="44" fontId="12" fillId="0" borderId="0" xfId="1" applyNumberFormat="1" applyFont="1" applyBorder="1" applyAlignment="1">
      <alignment horizontal="right"/>
    </xf>
    <xf numFmtId="44" fontId="7" fillId="0" borderId="0" xfId="1" applyNumberFormat="1" applyFont="1" applyBorder="1" applyAlignment="1">
      <alignment horizontal="left" indent="2"/>
    </xf>
    <xf numFmtId="0" fontId="11" fillId="4" borderId="19" xfId="0" applyFont="1" applyFill="1" applyBorder="1"/>
    <xf numFmtId="44" fontId="12" fillId="4" borderId="19" xfId="1" applyNumberFormat="1" applyFont="1" applyFill="1" applyBorder="1"/>
    <xf numFmtId="44" fontId="14" fillId="0" borderId="0" xfId="2" applyFont="1"/>
    <xf numFmtId="0" fontId="7" fillId="0" borderId="0" xfId="0" applyFont="1" applyBorder="1"/>
    <xf numFmtId="42" fontId="12" fillId="0" borderId="0" xfId="2" applyNumberFormat="1" applyFont="1" applyBorder="1"/>
    <xf numFmtId="42" fontId="12" fillId="0" borderId="0" xfId="1" applyNumberFormat="1" applyFont="1" applyBorder="1"/>
    <xf numFmtId="42" fontId="12" fillId="0" borderId="0" xfId="2" applyNumberFormat="1" applyFont="1"/>
    <xf numFmtId="42" fontId="7" fillId="0" borderId="0" xfId="1" applyNumberFormat="1" applyFont="1"/>
    <xf numFmtId="42" fontId="12" fillId="0" borderId="0" xfId="1" applyNumberFormat="1" applyFont="1"/>
    <xf numFmtId="44" fontId="12" fillId="0" borderId="0" xfId="2" applyFont="1" applyBorder="1"/>
    <xf numFmtId="44" fontId="12" fillId="0" borderId="0" xfId="1" applyFont="1" applyBorder="1"/>
    <xf numFmtId="44" fontId="7" fillId="0" borderId="0" xfId="1" applyFont="1" applyBorder="1"/>
    <xf numFmtId="44" fontId="12" fillId="0" borderId="0" xfId="2" applyFont="1" applyBorder="1" applyAlignment="1">
      <alignment horizontal="right"/>
    </xf>
    <xf numFmtId="44" fontId="14" fillId="0" borderId="0" xfId="2" applyFont="1" applyBorder="1"/>
    <xf numFmtId="0" fontId="7" fillId="0" borderId="0" xfId="0" applyFont="1"/>
    <xf numFmtId="44" fontId="7" fillId="0" borderId="0" xfId="1" applyFont="1"/>
    <xf numFmtId="44" fontId="12" fillId="0" borderId="0" xfId="2" applyFont="1"/>
    <xf numFmtId="0" fontId="10" fillId="3" borderId="4" xfId="0" applyFont="1" applyFill="1" applyBorder="1"/>
    <xf numFmtId="0" fontId="15" fillId="3" borderId="4" xfId="0" applyFont="1" applyFill="1" applyBorder="1" applyAlignment="1">
      <alignment horizontal="center"/>
    </xf>
    <xf numFmtId="44" fontId="15" fillId="3" borderId="3" xfId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/>
    <xf numFmtId="0" fontId="7" fillId="5" borderId="13" xfId="0" applyFont="1" applyFill="1" applyBorder="1" applyAlignment="1">
      <alignment horizontal="left" indent="1"/>
    </xf>
    <xf numFmtId="0" fontId="7" fillId="0" borderId="13" xfId="0" applyFont="1" applyFill="1" applyBorder="1" applyAlignment="1">
      <alignment horizontal="left" indent="1"/>
    </xf>
    <xf numFmtId="44" fontId="12" fillId="0" borderId="20" xfId="1" applyFont="1" applyFill="1" applyBorder="1"/>
    <xf numFmtId="0" fontId="7" fillId="0" borderId="16" xfId="0" applyFont="1" applyBorder="1" applyAlignment="1">
      <alignment horizontal="left" indent="1"/>
    </xf>
    <xf numFmtId="44" fontId="12" fillId="0" borderId="16" xfId="2" applyFont="1" applyFill="1" applyBorder="1"/>
    <xf numFmtId="44" fontId="12" fillId="0" borderId="19" xfId="1" applyFont="1" applyBorder="1"/>
    <xf numFmtId="44" fontId="12" fillId="0" borderId="0" xfId="2" quotePrefix="1" applyFont="1" applyFill="1" applyBorder="1"/>
    <xf numFmtId="44" fontId="16" fillId="0" borderId="0" xfId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2" borderId="16" xfId="0" applyFont="1" applyFill="1" applyBorder="1" applyAlignment="1">
      <alignment horizontal="left" indent="1"/>
    </xf>
    <xf numFmtId="44" fontId="12" fillId="2" borderId="16" xfId="2" applyFont="1" applyFill="1" applyBorder="1"/>
    <xf numFmtId="44" fontId="12" fillId="2" borderId="19" xfId="1" applyFont="1" applyFill="1" applyBorder="1"/>
    <xf numFmtId="44" fontId="12" fillId="2" borderId="0" xfId="2" applyFont="1" applyFill="1" applyBorder="1"/>
    <xf numFmtId="44" fontId="16" fillId="2" borderId="0" xfId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left" indent="3"/>
    </xf>
    <xf numFmtId="44" fontId="12" fillId="2" borderId="0" xfId="1" applyFont="1" applyFill="1" applyBorder="1"/>
    <xf numFmtId="44" fontId="14" fillId="2" borderId="0" xfId="2" applyFont="1" applyFill="1" applyBorder="1"/>
    <xf numFmtId="44" fontId="12" fillId="0" borderId="16" xfId="2" applyFont="1" applyBorder="1"/>
    <xf numFmtId="44" fontId="12" fillId="0" borderId="0" xfId="2" quotePrefix="1" applyFont="1" applyBorder="1"/>
    <xf numFmtId="0" fontId="17" fillId="0" borderId="0" xfId="0" applyFont="1"/>
    <xf numFmtId="0" fontId="17" fillId="0" borderId="0" xfId="0" applyFont="1" applyBorder="1"/>
    <xf numFmtId="0" fontId="7" fillId="5" borderId="16" xfId="0" applyFont="1" applyFill="1" applyBorder="1" applyAlignment="1">
      <alignment horizontal="left" indent="1"/>
    </xf>
    <xf numFmtId="44" fontId="18" fillId="0" borderId="19" xfId="1" applyFont="1" applyFill="1" applyBorder="1"/>
    <xf numFmtId="44" fontId="9" fillId="0" borderId="0" xfId="2" applyFont="1" applyBorder="1"/>
    <xf numFmtId="0" fontId="19" fillId="0" borderId="0" xfId="0" applyFont="1"/>
    <xf numFmtId="0" fontId="19" fillId="0" borderId="0" xfId="0" applyFont="1" applyBorder="1"/>
    <xf numFmtId="4" fontId="1" fillId="0" borderId="0" xfId="0" applyNumberFormat="1" applyFont="1"/>
    <xf numFmtId="0" fontId="7" fillId="5" borderId="16" xfId="0" applyFont="1" applyFill="1" applyBorder="1" applyAlignment="1"/>
    <xf numFmtId="44" fontId="12" fillId="2" borderId="19" xfId="2" applyFont="1" applyFill="1" applyBorder="1"/>
    <xf numFmtId="0" fontId="7" fillId="0" borderId="16" xfId="0" applyFont="1" applyBorder="1" applyAlignment="1">
      <alignment horizontal="left" indent="3"/>
    </xf>
    <xf numFmtId="44" fontId="12" fillId="0" borderId="19" xfId="2" applyFont="1" applyBorder="1"/>
    <xf numFmtId="44" fontId="12" fillId="0" borderId="19" xfId="1" applyFont="1" applyFill="1" applyBorder="1"/>
    <xf numFmtId="44" fontId="12" fillId="0" borderId="0" xfId="1" applyFont="1" applyFill="1" applyBorder="1"/>
    <xf numFmtId="44" fontId="12" fillId="0" borderId="0" xfId="2" applyFont="1" applyFill="1" applyBorder="1"/>
    <xf numFmtId="44" fontId="14" fillId="0" borderId="0" xfId="2" applyFont="1" applyFill="1" applyBorder="1"/>
    <xf numFmtId="44" fontId="7" fillId="2" borderId="0" xfId="1" applyFont="1" applyFill="1" applyBorder="1"/>
    <xf numFmtId="0" fontId="7" fillId="2" borderId="0" xfId="0" applyFont="1" applyFill="1" applyBorder="1"/>
    <xf numFmtId="0" fontId="1" fillId="2" borderId="0" xfId="0" applyFont="1" applyFill="1" applyBorder="1"/>
    <xf numFmtId="44" fontId="7" fillId="0" borderId="0" xfId="0" applyNumberFormat="1" applyFont="1" applyBorder="1"/>
    <xf numFmtId="44" fontId="1" fillId="0" borderId="0" xfId="0" applyNumberFormat="1" applyFont="1" applyBorder="1"/>
    <xf numFmtId="44" fontId="12" fillId="0" borderId="19" xfId="1" applyFont="1" applyBorder="1" applyAlignment="1">
      <alignment horizontal="center"/>
    </xf>
    <xf numFmtId="44" fontId="12" fillId="0" borderId="19" xfId="2" applyFont="1" applyFill="1" applyBorder="1"/>
    <xf numFmtId="4" fontId="19" fillId="0" borderId="0" xfId="0" applyNumberFormat="1" applyFont="1"/>
    <xf numFmtId="44" fontId="12" fillId="0" borderId="0" xfId="2" applyFont="1" applyBorder="1" applyAlignment="1">
      <alignment horizontal="left"/>
    </xf>
    <xf numFmtId="44" fontId="1" fillId="2" borderId="0" xfId="0" applyNumberFormat="1" applyFont="1" applyFill="1"/>
    <xf numFmtId="0" fontId="7" fillId="0" borderId="16" xfId="0" applyFont="1" applyFill="1" applyBorder="1" applyAlignment="1">
      <alignment horizontal="left" indent="3"/>
    </xf>
    <xf numFmtId="44" fontId="7" fillId="0" borderId="0" xfId="1" applyFont="1" applyFill="1" applyBorder="1"/>
    <xf numFmtId="0" fontId="7" fillId="0" borderId="0" xfId="0" applyFont="1" applyFill="1" applyBorder="1"/>
    <xf numFmtId="0" fontId="1" fillId="0" borderId="0" xfId="0" applyFont="1" applyFill="1" applyBorder="1"/>
    <xf numFmtId="0" fontId="7" fillId="0" borderId="0" xfId="0" quotePrefix="1" applyFont="1" applyBorder="1"/>
    <xf numFmtId="44" fontId="12" fillId="2" borderId="0" xfId="2" quotePrefix="1" applyFont="1" applyFill="1" applyBorder="1"/>
    <xf numFmtId="44" fontId="12" fillId="0" borderId="21" xfId="2" applyFont="1" applyFill="1" applyBorder="1"/>
    <xf numFmtId="0" fontId="19" fillId="0" borderId="0" xfId="0" applyFont="1" applyFill="1"/>
    <xf numFmtId="0" fontId="7" fillId="0" borderId="16" xfId="0" applyFont="1" applyFill="1" applyBorder="1" applyAlignment="1">
      <alignment horizontal="left" indent="1"/>
    </xf>
    <xf numFmtId="0" fontId="19" fillId="0" borderId="0" xfId="0" applyFont="1" applyFill="1" applyBorder="1"/>
    <xf numFmtId="44" fontId="7" fillId="2" borderId="19" xfId="1" applyFont="1" applyFill="1" applyBorder="1"/>
    <xf numFmtId="0" fontId="7" fillId="0" borderId="22" xfId="0" applyFont="1" applyFill="1" applyBorder="1" applyAlignment="1">
      <alignment horizontal="left" indent="3"/>
    </xf>
    <xf numFmtId="44" fontId="12" fillId="0" borderId="22" xfId="2" applyFont="1" applyFill="1" applyBorder="1"/>
    <xf numFmtId="0" fontId="7" fillId="0" borderId="22" xfId="0" applyFont="1" applyBorder="1" applyAlignment="1">
      <alignment horizontal="left" indent="3"/>
    </xf>
    <xf numFmtId="44" fontId="12" fillId="0" borderId="22" xfId="2" applyFont="1" applyBorder="1"/>
    <xf numFmtId="0" fontId="7" fillId="0" borderId="23" xfId="0" applyFont="1" applyBorder="1" applyAlignment="1">
      <alignment horizontal="left" indent="3"/>
    </xf>
    <xf numFmtId="44" fontId="12" fillId="0" borderId="23" xfId="2" applyFont="1" applyBorder="1"/>
    <xf numFmtId="0" fontId="11" fillId="4" borderId="24" xfId="0" applyFont="1" applyFill="1" applyBorder="1"/>
    <xf numFmtId="44" fontId="12" fillId="4" borderId="21" xfId="2" applyFont="1" applyFill="1" applyBorder="1"/>
    <xf numFmtId="44" fontId="12" fillId="4" borderId="19" xfId="1" applyFont="1" applyFill="1" applyBorder="1"/>
    <xf numFmtId="0" fontId="11" fillId="0" borderId="24" xfId="0" applyFont="1" applyBorder="1"/>
    <xf numFmtId="44" fontId="12" fillId="0" borderId="21" xfId="2" applyFont="1" applyBorder="1"/>
    <xf numFmtId="0" fontId="11" fillId="6" borderId="24" xfId="0" applyFont="1" applyFill="1" applyBorder="1" applyAlignment="1">
      <alignment horizontal="left"/>
    </xf>
    <xf numFmtId="44" fontId="9" fillId="6" borderId="25" xfId="2" applyFont="1" applyFill="1" applyBorder="1"/>
    <xf numFmtId="44" fontId="1" fillId="0" borderId="0" xfId="1" applyFont="1"/>
    <xf numFmtId="44" fontId="1" fillId="0" borderId="0" xfId="1" applyFont="1" applyBorder="1"/>
    <xf numFmtId="44" fontId="14" fillId="0" borderId="0" xfId="1" applyFont="1" applyBorder="1"/>
    <xf numFmtId="0" fontId="20" fillId="0" borderId="0" xfId="0" applyFont="1"/>
    <xf numFmtId="44" fontId="8" fillId="2" borderId="2" xfId="1" applyNumberFormat="1" applyFont="1" applyFill="1" applyBorder="1" applyAlignment="1">
      <alignment horizontal="center"/>
    </xf>
    <xf numFmtId="44" fontId="8" fillId="2" borderId="3" xfId="1" applyNumberFormat="1" applyFont="1" applyFill="1" applyBorder="1" applyAlignment="1">
      <alignment horizontal="center"/>
    </xf>
    <xf numFmtId="44" fontId="8" fillId="2" borderId="4" xfId="1" applyNumberFormat="1" applyFont="1" applyFill="1" applyBorder="1" applyAlignment="1">
      <alignment horizontal="center"/>
    </xf>
    <xf numFmtId="44" fontId="8" fillId="2" borderId="5" xfId="1" applyNumberFormat="1" applyFont="1" applyFill="1" applyBorder="1" applyAlignment="1">
      <alignment horizontal="center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27"/>
  <sheetViews>
    <sheetView tabSelected="1" workbookViewId="0">
      <selection activeCell="C8" sqref="C8"/>
    </sheetView>
  </sheetViews>
  <sheetFormatPr defaultColWidth="8.90625" defaultRowHeight="14.5" x14ac:dyDescent="0.35"/>
  <cols>
    <col min="1" max="1" width="45.6328125" style="3" customWidth="1"/>
    <col min="2" max="2" width="14.453125" style="3" customWidth="1"/>
    <col min="3" max="3" width="11.54296875" style="145" customWidth="1"/>
    <col min="4" max="4" width="12.08984375" style="3" hidden="1" customWidth="1"/>
    <col min="5" max="5" width="9.54296875" style="145" hidden="1" customWidth="1"/>
    <col min="6" max="6" width="13.453125" style="3" hidden="1" customWidth="1"/>
    <col min="7" max="7" width="10.08984375" style="145" hidden="1" customWidth="1"/>
    <col min="8" max="8" width="12.453125" style="3" customWidth="1"/>
    <col min="9" max="9" width="15.6328125" style="3" customWidth="1"/>
    <col min="10" max="10" width="17.453125" style="3" customWidth="1"/>
    <col min="11" max="16384" width="8.90625" style="3"/>
  </cols>
  <sheetData>
    <row r="1" spans="1:9" ht="31.5" customHeight="1" x14ac:dyDescent="0.55000000000000004">
      <c r="A1" s="1" t="s">
        <v>0</v>
      </c>
      <c r="B1" s="2"/>
      <c r="C1" s="2"/>
      <c r="D1" s="2"/>
      <c r="E1" s="2"/>
      <c r="F1" s="2"/>
      <c r="G1" s="2"/>
    </row>
    <row r="2" spans="1:9" ht="31.5" customHeight="1" x14ac:dyDescent="0.5">
      <c r="A2" s="4" t="s">
        <v>1</v>
      </c>
      <c r="B2" s="2"/>
      <c r="C2" s="2"/>
      <c r="D2" s="2"/>
      <c r="E2" s="2"/>
      <c r="F2" s="2"/>
      <c r="G2" s="2"/>
    </row>
    <row r="3" spans="1:9" ht="21.75" customHeight="1" x14ac:dyDescent="0.5">
      <c r="A3" s="5" t="s">
        <v>2</v>
      </c>
      <c r="B3" s="2"/>
      <c r="C3" s="2"/>
      <c r="D3" s="2"/>
      <c r="E3" s="2"/>
      <c r="F3" s="2"/>
      <c r="G3" s="2"/>
    </row>
    <row r="4" spans="1:9" ht="31.5" customHeight="1" thickBot="1" x14ac:dyDescent="0.4">
      <c r="A4" s="6"/>
      <c r="B4" s="2"/>
      <c r="C4" s="2"/>
      <c r="D4" s="2"/>
      <c r="E4" s="2"/>
      <c r="F4" s="2"/>
      <c r="G4" s="2"/>
    </row>
    <row r="5" spans="1:9" ht="15" thickBot="1" x14ac:dyDescent="0.4">
      <c r="A5" s="7"/>
      <c r="B5" s="149" t="s">
        <v>3</v>
      </c>
      <c r="C5" s="150"/>
      <c r="D5" s="149" t="s">
        <v>4</v>
      </c>
      <c r="E5" s="150"/>
      <c r="F5" s="151" t="s">
        <v>5</v>
      </c>
      <c r="G5" s="152"/>
      <c r="I5" s="8"/>
    </row>
    <row r="6" spans="1:9" x14ac:dyDescent="0.35">
      <c r="A6" s="9"/>
      <c r="B6" s="10" t="s">
        <v>6</v>
      </c>
      <c r="C6" s="11" t="s">
        <v>7</v>
      </c>
      <c r="D6" s="10" t="s">
        <v>6</v>
      </c>
      <c r="E6" s="11" t="s">
        <v>7</v>
      </c>
      <c r="F6" s="10" t="s">
        <v>6</v>
      </c>
      <c r="G6" s="11" t="s">
        <v>7</v>
      </c>
      <c r="I6" s="8"/>
    </row>
    <row r="7" spans="1:9" ht="16" thickBot="1" x14ac:dyDescent="0.4">
      <c r="A7" s="12" t="s">
        <v>8</v>
      </c>
      <c r="B7" s="13"/>
      <c r="C7" s="14"/>
      <c r="D7" s="13"/>
      <c r="E7" s="15"/>
      <c r="F7" s="16"/>
      <c r="G7" s="15"/>
    </row>
    <row r="8" spans="1:9" x14ac:dyDescent="0.35">
      <c r="A8" s="17" t="s">
        <v>9</v>
      </c>
      <c r="B8" s="18">
        <v>11875.95</v>
      </c>
      <c r="C8" s="19">
        <v>11875.95</v>
      </c>
      <c r="D8" s="20"/>
      <c r="E8" s="21"/>
      <c r="F8" s="22">
        <f t="shared" ref="F8:G21" si="0">B8-D8</f>
        <v>11875.95</v>
      </c>
      <c r="G8" s="21">
        <f t="shared" si="0"/>
        <v>11875.95</v>
      </c>
    </row>
    <row r="9" spans="1:9" s="8" customFormat="1" x14ac:dyDescent="0.35">
      <c r="A9" s="23" t="s">
        <v>10</v>
      </c>
      <c r="B9" s="24">
        <v>6000</v>
      </c>
      <c r="C9" s="25">
        <f>725+1400+930+819.5+535+315+10</f>
        <v>4734.5</v>
      </c>
      <c r="D9" s="26"/>
      <c r="E9" s="27"/>
      <c r="F9" s="28">
        <f t="shared" si="0"/>
        <v>6000</v>
      </c>
      <c r="G9" s="29">
        <f t="shared" si="0"/>
        <v>4734.5</v>
      </c>
      <c r="I9" s="3"/>
    </row>
    <row r="10" spans="1:9" s="8" customFormat="1" x14ac:dyDescent="0.35">
      <c r="A10" s="23" t="s">
        <v>11</v>
      </c>
      <c r="B10" s="24">
        <v>6475</v>
      </c>
      <c r="C10" s="25">
        <f>825+1260+840+1260+440+765+240+30</f>
        <v>5660</v>
      </c>
      <c r="D10" s="30">
        <f>SUM(B73:B75)</f>
        <v>2400</v>
      </c>
      <c r="E10" s="27">
        <f>C74+C73+C75</f>
        <v>2273.9299999999998</v>
      </c>
      <c r="F10" s="28">
        <f t="shared" si="0"/>
        <v>4075</v>
      </c>
      <c r="G10" s="29">
        <f t="shared" si="0"/>
        <v>3386.07</v>
      </c>
      <c r="H10" s="31" t="s">
        <v>12</v>
      </c>
      <c r="I10" s="3"/>
    </row>
    <row r="11" spans="1:9" x14ac:dyDescent="0.35">
      <c r="A11" s="32" t="s">
        <v>13</v>
      </c>
      <c r="B11" s="24"/>
      <c r="C11" s="33"/>
      <c r="D11" s="28"/>
      <c r="E11" s="29"/>
      <c r="F11" s="28"/>
      <c r="G11" s="29"/>
    </row>
    <row r="12" spans="1:9" x14ac:dyDescent="0.35">
      <c r="A12" s="34" t="s">
        <v>14</v>
      </c>
      <c r="B12" s="35">
        <v>1000</v>
      </c>
      <c r="C12" s="33"/>
      <c r="D12" s="28">
        <f>B82</f>
        <v>600</v>
      </c>
      <c r="E12" s="29"/>
      <c r="F12" s="28">
        <f t="shared" si="0"/>
        <v>400</v>
      </c>
      <c r="G12" s="29">
        <f t="shared" si="0"/>
        <v>0</v>
      </c>
    </row>
    <row r="13" spans="1:9" x14ac:dyDescent="0.35">
      <c r="A13" s="34" t="s">
        <v>15</v>
      </c>
      <c r="B13" s="35">
        <v>0</v>
      </c>
      <c r="C13" s="25"/>
      <c r="D13" s="28">
        <f>B84</f>
        <v>800</v>
      </c>
      <c r="E13" s="29"/>
      <c r="F13" s="28">
        <f t="shared" si="0"/>
        <v>-800</v>
      </c>
      <c r="G13" s="29">
        <f t="shared" si="0"/>
        <v>0</v>
      </c>
    </row>
    <row r="14" spans="1:9" s="39" customFormat="1" x14ac:dyDescent="0.35">
      <c r="A14" s="36" t="s">
        <v>16</v>
      </c>
      <c r="B14" s="24">
        <f>150*35</f>
        <v>5250</v>
      </c>
      <c r="C14" s="25"/>
      <c r="D14" s="37">
        <f>B40</f>
        <v>6580</v>
      </c>
      <c r="E14" s="38">
        <f>C40</f>
        <v>712.5</v>
      </c>
      <c r="F14" s="37">
        <f>B14-D14</f>
        <v>-1330</v>
      </c>
      <c r="G14" s="38">
        <f t="shared" si="0"/>
        <v>-712.5</v>
      </c>
    </row>
    <row r="15" spans="1:9" x14ac:dyDescent="0.35">
      <c r="A15" s="34" t="s">
        <v>17</v>
      </c>
      <c r="B15" s="24">
        <v>1798</v>
      </c>
      <c r="C15" s="33">
        <v>1798</v>
      </c>
      <c r="D15" s="28">
        <f>B81</f>
        <v>2175</v>
      </c>
      <c r="E15" s="29">
        <f>C81</f>
        <v>1939.8200000000002</v>
      </c>
      <c r="F15" s="28">
        <f>B15-D15</f>
        <v>-377</v>
      </c>
      <c r="G15" s="29">
        <f t="shared" si="0"/>
        <v>-141.82000000000016</v>
      </c>
    </row>
    <row r="16" spans="1:9" x14ac:dyDescent="0.35">
      <c r="A16" s="34" t="s">
        <v>18</v>
      </c>
      <c r="B16" s="35">
        <v>100</v>
      </c>
      <c r="C16" s="33"/>
      <c r="D16" s="28">
        <f>B48</f>
        <v>150</v>
      </c>
      <c r="E16" s="29"/>
      <c r="F16" s="28">
        <f t="shared" ref="F16:G28" si="1">B16-D16</f>
        <v>-50</v>
      </c>
      <c r="G16" s="29">
        <f t="shared" si="0"/>
        <v>0</v>
      </c>
    </row>
    <row r="17" spans="1:9" hidden="1" x14ac:dyDescent="0.35">
      <c r="A17" s="34" t="s">
        <v>19</v>
      </c>
      <c r="B17" s="35"/>
      <c r="C17" s="33"/>
      <c r="D17" s="28"/>
      <c r="E17" s="29"/>
      <c r="F17" s="28">
        <f t="shared" si="1"/>
        <v>0</v>
      </c>
      <c r="G17" s="29">
        <f t="shared" si="0"/>
        <v>0</v>
      </c>
    </row>
    <row r="18" spans="1:9" x14ac:dyDescent="0.35">
      <c r="A18" s="34" t="s">
        <v>20</v>
      </c>
      <c r="B18" s="24">
        <v>9000</v>
      </c>
      <c r="C18" s="33">
        <f>100+250+250+49.88+300+1000+250+1320</f>
        <v>3519.88</v>
      </c>
      <c r="D18" s="28">
        <f>B85</f>
        <v>3200</v>
      </c>
      <c r="E18" s="33">
        <f>C85</f>
        <v>908.48</v>
      </c>
      <c r="F18" s="28">
        <f t="shared" si="1"/>
        <v>5800</v>
      </c>
      <c r="G18" s="29">
        <f t="shared" si="0"/>
        <v>2611.4</v>
      </c>
    </row>
    <row r="19" spans="1:9" s="8" customFormat="1" x14ac:dyDescent="0.35">
      <c r="A19" s="40" t="s">
        <v>21</v>
      </c>
      <c r="B19" s="41">
        <v>10500</v>
      </c>
      <c r="C19" s="42"/>
      <c r="D19" s="30">
        <f>B86</f>
        <v>7250</v>
      </c>
      <c r="E19" s="27"/>
      <c r="F19" s="28">
        <f t="shared" si="1"/>
        <v>3250</v>
      </c>
      <c r="G19" s="29">
        <f t="shared" si="0"/>
        <v>0</v>
      </c>
    </row>
    <row r="20" spans="1:9" x14ac:dyDescent="0.35">
      <c r="A20" s="34" t="s">
        <v>22</v>
      </c>
      <c r="B20" s="24">
        <v>2200</v>
      </c>
      <c r="C20" s="33">
        <f>190+1935</f>
        <v>2125</v>
      </c>
      <c r="D20" s="28">
        <f>B83</f>
        <v>1200</v>
      </c>
      <c r="E20" s="29"/>
      <c r="F20" s="28">
        <f t="shared" si="1"/>
        <v>1000</v>
      </c>
      <c r="G20" s="29">
        <f t="shared" si="0"/>
        <v>2125</v>
      </c>
    </row>
    <row r="21" spans="1:9" x14ac:dyDescent="0.35">
      <c r="A21" s="34" t="s">
        <v>23</v>
      </c>
      <c r="B21" s="24">
        <v>0</v>
      </c>
      <c r="C21" s="33"/>
      <c r="D21" s="28">
        <f>B57</f>
        <v>0</v>
      </c>
      <c r="E21" s="29"/>
      <c r="F21" s="28">
        <f t="shared" si="1"/>
        <v>0</v>
      </c>
      <c r="G21" s="29">
        <f t="shared" si="0"/>
        <v>0</v>
      </c>
    </row>
    <row r="22" spans="1:9" x14ac:dyDescent="0.35">
      <c r="A22" s="32" t="s">
        <v>24</v>
      </c>
      <c r="B22" s="35"/>
      <c r="C22" s="33"/>
      <c r="D22" s="28"/>
      <c r="E22" s="29"/>
      <c r="F22" s="28">
        <f t="shared" si="1"/>
        <v>0</v>
      </c>
      <c r="G22" s="29">
        <f t="shared" si="1"/>
        <v>0</v>
      </c>
    </row>
    <row r="23" spans="1:9" s="8" customFormat="1" x14ac:dyDescent="0.35">
      <c r="A23" s="40" t="s">
        <v>25</v>
      </c>
      <c r="B23" s="41">
        <v>300</v>
      </c>
      <c r="C23" s="42">
        <v>138.5</v>
      </c>
      <c r="D23" s="30">
        <f>B92</f>
        <v>27</v>
      </c>
      <c r="E23" s="27">
        <f>C92</f>
        <v>27</v>
      </c>
      <c r="F23" s="28">
        <f t="shared" si="1"/>
        <v>273</v>
      </c>
      <c r="G23" s="29">
        <f t="shared" si="1"/>
        <v>111.5</v>
      </c>
      <c r="I23" s="3"/>
    </row>
    <row r="24" spans="1:9" s="8" customFormat="1" x14ac:dyDescent="0.35">
      <c r="A24" s="36" t="s">
        <v>26</v>
      </c>
      <c r="B24" s="41">
        <v>140.81</v>
      </c>
      <c r="C24" s="42"/>
      <c r="D24" s="30">
        <f>B94</f>
        <v>336.95</v>
      </c>
      <c r="E24" s="27"/>
      <c r="F24" s="28">
        <f t="shared" si="1"/>
        <v>-196.14</v>
      </c>
      <c r="G24" s="29"/>
      <c r="I24" s="3"/>
    </row>
    <row r="25" spans="1:9" x14ac:dyDescent="0.35">
      <c r="A25" s="34" t="s">
        <v>27</v>
      </c>
      <c r="B25" s="24">
        <v>2000</v>
      </c>
      <c r="C25" s="33">
        <f>734.2</f>
        <v>734.2</v>
      </c>
      <c r="D25" s="28">
        <f>B95</f>
        <v>30</v>
      </c>
      <c r="E25" s="29">
        <f>C95</f>
        <v>33.200000000000003</v>
      </c>
      <c r="F25" s="28">
        <f t="shared" si="1"/>
        <v>1970</v>
      </c>
      <c r="G25" s="29">
        <f t="shared" si="1"/>
        <v>701</v>
      </c>
    </row>
    <row r="26" spans="1:9" x14ac:dyDescent="0.35">
      <c r="A26" s="32" t="s">
        <v>28</v>
      </c>
      <c r="B26" s="35"/>
      <c r="C26" s="33"/>
      <c r="D26" s="28"/>
      <c r="E26" s="29"/>
      <c r="F26" s="28">
        <f t="shared" si="1"/>
        <v>0</v>
      </c>
      <c r="G26" s="29">
        <f t="shared" si="1"/>
        <v>0</v>
      </c>
    </row>
    <row r="27" spans="1:9" x14ac:dyDescent="0.35">
      <c r="A27" s="40" t="s">
        <v>29</v>
      </c>
      <c r="B27" s="24">
        <v>4500</v>
      </c>
      <c r="C27" s="43">
        <f>204+3554+1225.9</f>
        <v>4983.8999999999996</v>
      </c>
      <c r="D27" s="37">
        <f>B111</f>
        <v>75</v>
      </c>
      <c r="E27" s="38"/>
      <c r="F27" s="28">
        <f t="shared" si="1"/>
        <v>4425</v>
      </c>
      <c r="G27" s="29">
        <f t="shared" si="1"/>
        <v>4983.8999999999996</v>
      </c>
    </row>
    <row r="28" spans="1:9" x14ac:dyDescent="0.35">
      <c r="A28" s="40" t="s">
        <v>30</v>
      </c>
      <c r="B28" s="24">
        <v>750</v>
      </c>
      <c r="C28" s="33">
        <f>799.06+594.43</f>
        <v>1393.4899999999998</v>
      </c>
      <c r="D28" s="28">
        <f>B112</f>
        <v>75</v>
      </c>
      <c r="E28" s="29">
        <f>C112</f>
        <v>11.58</v>
      </c>
      <c r="F28" s="28">
        <f t="shared" si="1"/>
        <v>675</v>
      </c>
      <c r="G28" s="29">
        <f t="shared" si="1"/>
        <v>1381.9099999999999</v>
      </c>
    </row>
    <row r="29" spans="1:9" x14ac:dyDescent="0.35">
      <c r="A29" s="44" t="s">
        <v>31</v>
      </c>
      <c r="B29" s="45">
        <f>SUM(B8:B28)</f>
        <v>61889.759999999995</v>
      </c>
      <c r="C29" s="45"/>
      <c r="D29" s="45">
        <f>SUM(D8:D28)</f>
        <v>24898.95</v>
      </c>
      <c r="E29" s="45"/>
      <c r="F29" s="45">
        <f>SUM(F8:F28)</f>
        <v>36990.81</v>
      </c>
      <c r="G29" s="45">
        <f>SUM(G8:G28)</f>
        <v>31056.91</v>
      </c>
      <c r="I29" s="46"/>
    </row>
    <row r="30" spans="1:9" x14ac:dyDescent="0.35">
      <c r="A30" s="47"/>
      <c r="B30" s="48"/>
      <c r="C30" s="49"/>
      <c r="D30" s="50"/>
      <c r="E30" s="50"/>
      <c r="F30" s="50"/>
      <c r="G30" s="50"/>
    </row>
    <row r="31" spans="1:9" x14ac:dyDescent="0.35">
      <c r="A31" s="51" t="s">
        <v>32</v>
      </c>
      <c r="B31" s="52">
        <f>SUM(B8:B28)</f>
        <v>61889.759999999995</v>
      </c>
      <c r="C31" s="52">
        <f>SUM(C8:C29)</f>
        <v>36963.42</v>
      </c>
      <c r="D31" s="52">
        <f t="shared" ref="D31:G31" si="2">SUM(D8:D29)</f>
        <v>49797.9</v>
      </c>
      <c r="E31" s="52">
        <f t="shared" si="2"/>
        <v>5906.5099999999993</v>
      </c>
      <c r="F31" s="52">
        <f t="shared" si="2"/>
        <v>73981.62</v>
      </c>
      <c r="G31" s="52">
        <f t="shared" si="2"/>
        <v>62113.82</v>
      </c>
      <c r="H31" s="53"/>
    </row>
    <row r="32" spans="1:9" x14ac:dyDescent="0.35">
      <c r="A32" s="54"/>
      <c r="B32" s="55"/>
      <c r="C32" s="56"/>
      <c r="D32" s="57"/>
      <c r="E32" s="58"/>
      <c r="F32" s="57"/>
      <c r="G32" s="59"/>
      <c r="H32" s="53"/>
    </row>
    <row r="33" spans="1:9" x14ac:dyDescent="0.35">
      <c r="A33" s="54"/>
      <c r="B33" s="60"/>
      <c r="C33" s="61"/>
      <c r="D33" s="54"/>
      <c r="E33" s="62"/>
      <c r="F33" s="63"/>
      <c r="G33" s="61"/>
      <c r="H33" s="64"/>
    </row>
    <row r="34" spans="1:9" ht="15" thickBot="1" x14ac:dyDescent="0.4">
      <c r="A34" s="65"/>
      <c r="B34" s="65"/>
      <c r="C34" s="66"/>
      <c r="D34" s="65"/>
      <c r="E34" s="66"/>
      <c r="F34" s="67"/>
      <c r="G34" s="61"/>
      <c r="H34" s="53"/>
    </row>
    <row r="35" spans="1:9" ht="16" thickBot="1" x14ac:dyDescent="0.4">
      <c r="A35" s="68" t="s">
        <v>33</v>
      </c>
      <c r="B35" s="69" t="s">
        <v>6</v>
      </c>
      <c r="C35" s="70" t="s">
        <v>7</v>
      </c>
      <c r="D35" s="71"/>
      <c r="E35" s="62"/>
      <c r="F35" s="54"/>
      <c r="G35" s="62"/>
      <c r="H35" s="72"/>
    </row>
    <row r="36" spans="1:9" ht="12" customHeight="1" x14ac:dyDescent="0.35">
      <c r="A36" s="73" t="s">
        <v>34</v>
      </c>
      <c r="B36" s="74"/>
      <c r="C36" s="75"/>
      <c r="D36" s="60"/>
      <c r="E36" s="62"/>
      <c r="F36" s="54"/>
      <c r="G36" s="62"/>
      <c r="H36" s="72"/>
    </row>
    <row r="37" spans="1:9" x14ac:dyDescent="0.35">
      <c r="A37" s="76" t="s">
        <v>35</v>
      </c>
      <c r="B37" s="77">
        <f>(613*20)+(12*20)</f>
        <v>12500</v>
      </c>
      <c r="C37" s="78">
        <f>660+920+100+1404+3204.04+736+850+1036.2+385.82+407.8+112.18+57.2+36.07+29.99+1281.2</f>
        <v>11220.5</v>
      </c>
      <c r="D37" s="79"/>
      <c r="E37" s="80"/>
      <c r="F37" s="81"/>
      <c r="G37" s="80"/>
      <c r="H37" s="82"/>
      <c r="I37" s="8"/>
    </row>
    <row r="38" spans="1:9" s="8" customFormat="1" x14ac:dyDescent="0.35">
      <c r="A38" s="83" t="s">
        <v>36</v>
      </c>
      <c r="B38" s="84">
        <v>300</v>
      </c>
      <c r="C38" s="85">
        <v>0</v>
      </c>
      <c r="D38" s="86"/>
      <c r="E38" s="87"/>
      <c r="F38" s="88"/>
      <c r="G38" s="87"/>
      <c r="H38" s="89"/>
    </row>
    <row r="39" spans="1:9" s="8" customFormat="1" x14ac:dyDescent="0.35">
      <c r="A39" s="90" t="s">
        <v>37</v>
      </c>
      <c r="B39" s="84">
        <v>1695</v>
      </c>
      <c r="C39" s="85">
        <f>562.22</f>
        <v>562.22</v>
      </c>
      <c r="D39" s="86"/>
      <c r="E39" s="91"/>
      <c r="F39" s="86"/>
      <c r="G39" s="91"/>
      <c r="H39" s="92"/>
      <c r="I39" s="3"/>
    </row>
    <row r="40" spans="1:9" x14ac:dyDescent="0.35">
      <c r="A40" s="76" t="s">
        <v>38</v>
      </c>
      <c r="B40" s="93">
        <v>6580</v>
      </c>
      <c r="C40" s="78">
        <f>712.5</f>
        <v>712.5</v>
      </c>
      <c r="D40" s="94"/>
      <c r="E40" s="62"/>
      <c r="F40" s="54"/>
      <c r="G40" s="62"/>
      <c r="H40" s="72"/>
      <c r="I40" s="95"/>
    </row>
    <row r="41" spans="1:9" s="95" customFormat="1" x14ac:dyDescent="0.35">
      <c r="A41" s="76"/>
      <c r="B41" s="93"/>
      <c r="C41" s="78"/>
      <c r="D41" s="60"/>
      <c r="E41" s="62"/>
      <c r="F41" s="54"/>
      <c r="G41" s="62"/>
      <c r="H41" s="96"/>
      <c r="I41" s="3"/>
    </row>
    <row r="42" spans="1:9" ht="12" customHeight="1" x14ac:dyDescent="0.35">
      <c r="A42" s="97" t="s">
        <v>39</v>
      </c>
      <c r="B42" s="77">
        <v>8000</v>
      </c>
      <c r="C42" s="98"/>
      <c r="D42" s="99"/>
      <c r="E42" s="62"/>
      <c r="F42" s="54"/>
      <c r="G42" s="62"/>
      <c r="H42" s="72"/>
      <c r="I42" s="100"/>
    </row>
    <row r="43" spans="1:9" s="100" customFormat="1" ht="12" customHeight="1" x14ac:dyDescent="0.35">
      <c r="A43" s="76"/>
      <c r="B43" s="93"/>
      <c r="C43" s="78"/>
      <c r="D43" s="60"/>
      <c r="E43" s="62"/>
      <c r="F43" s="54"/>
      <c r="G43" s="62"/>
      <c r="H43" s="101"/>
      <c r="I43" s="102"/>
    </row>
    <row r="44" spans="1:9" x14ac:dyDescent="0.35">
      <c r="A44" s="103" t="s">
        <v>40</v>
      </c>
      <c r="B44" s="104">
        <v>75</v>
      </c>
      <c r="C44" s="85"/>
      <c r="D44" s="60"/>
      <c r="E44" s="62"/>
      <c r="F44" s="54"/>
      <c r="G44" s="62"/>
      <c r="H44" s="72"/>
    </row>
    <row r="45" spans="1:9" ht="12" customHeight="1" x14ac:dyDescent="0.35">
      <c r="A45" s="76"/>
      <c r="B45" s="93"/>
      <c r="C45" s="78"/>
      <c r="D45" s="60"/>
      <c r="E45" s="62"/>
      <c r="F45" s="54"/>
      <c r="G45" s="62"/>
      <c r="H45" s="72"/>
    </row>
    <row r="46" spans="1:9" ht="12" customHeight="1" x14ac:dyDescent="0.35">
      <c r="A46" s="97" t="s">
        <v>41</v>
      </c>
      <c r="B46" s="77"/>
      <c r="C46" s="78"/>
      <c r="D46" s="60"/>
      <c r="E46" s="62"/>
      <c r="F46" s="54"/>
      <c r="G46" s="62"/>
      <c r="H46" s="72"/>
      <c r="I46" s="46"/>
    </row>
    <row r="47" spans="1:9" x14ac:dyDescent="0.35">
      <c r="A47" s="105" t="s">
        <v>42</v>
      </c>
      <c r="B47" s="106">
        <v>900</v>
      </c>
      <c r="C47" s="107">
        <f>260.53</f>
        <v>260.52999999999997</v>
      </c>
      <c r="D47" s="94"/>
      <c r="E47" s="62"/>
      <c r="F47" s="54"/>
      <c r="G47" s="62"/>
      <c r="H47" s="72"/>
    </row>
    <row r="48" spans="1:9" x14ac:dyDescent="0.35">
      <c r="A48" s="105" t="s">
        <v>43</v>
      </c>
      <c r="B48" s="93">
        <v>150</v>
      </c>
      <c r="C48" s="78"/>
      <c r="D48" s="94"/>
      <c r="E48" s="62"/>
      <c r="F48" s="54"/>
      <c r="G48" s="62"/>
      <c r="H48" s="72"/>
    </row>
    <row r="49" spans="1:9" x14ac:dyDescent="0.35">
      <c r="A49" s="105" t="s">
        <v>44</v>
      </c>
      <c r="B49" s="93">
        <v>150</v>
      </c>
      <c r="C49" s="78"/>
      <c r="D49" s="60"/>
      <c r="E49" s="62"/>
      <c r="F49" s="54"/>
      <c r="G49" s="62"/>
      <c r="H49" s="72"/>
      <c r="I49" s="102"/>
    </row>
    <row r="50" spans="1:9" x14ac:dyDescent="0.35">
      <c r="A50" s="105" t="s">
        <v>45</v>
      </c>
      <c r="B50" s="93">
        <v>150</v>
      </c>
      <c r="C50" s="78"/>
      <c r="D50" s="60"/>
      <c r="E50" s="108"/>
      <c r="F50" s="109"/>
      <c r="G50" s="108"/>
      <c r="H50" s="110"/>
      <c r="I50" s="8"/>
    </row>
    <row r="51" spans="1:9" s="8" customFormat="1" x14ac:dyDescent="0.35">
      <c r="A51" s="90" t="s">
        <v>46</v>
      </c>
      <c r="B51" s="84">
        <v>150</v>
      </c>
      <c r="C51" s="85"/>
      <c r="D51" s="86"/>
      <c r="E51" s="91"/>
      <c r="F51" s="86"/>
      <c r="G51" s="91"/>
      <c r="H51" s="92"/>
    </row>
    <row r="52" spans="1:9" s="8" customFormat="1" x14ac:dyDescent="0.35">
      <c r="A52" s="90" t="s">
        <v>47</v>
      </c>
      <c r="B52" s="84">
        <v>150</v>
      </c>
      <c r="C52" s="85"/>
      <c r="D52" s="86"/>
      <c r="E52" s="91"/>
      <c r="F52" s="86"/>
      <c r="G52" s="91"/>
      <c r="H52" s="92"/>
    </row>
    <row r="53" spans="1:9" s="8" customFormat="1" x14ac:dyDescent="0.35">
      <c r="A53" s="90" t="s">
        <v>48</v>
      </c>
      <c r="B53" s="84">
        <v>150</v>
      </c>
      <c r="C53" s="85">
        <f>32.04+46.75</f>
        <v>78.789999999999992</v>
      </c>
      <c r="D53" s="86"/>
      <c r="E53" s="91"/>
      <c r="F53" s="86"/>
      <c r="G53" s="91"/>
      <c r="H53" s="92"/>
    </row>
    <row r="54" spans="1:9" s="8" customFormat="1" x14ac:dyDescent="0.35">
      <c r="A54" s="90" t="s">
        <v>49</v>
      </c>
      <c r="B54" s="84">
        <v>150</v>
      </c>
      <c r="C54" s="85"/>
      <c r="D54" s="86"/>
      <c r="E54" s="111"/>
      <c r="F54" s="112"/>
      <c r="G54" s="111"/>
      <c r="H54" s="113"/>
      <c r="I54" s="102"/>
    </row>
    <row r="55" spans="1:9" x14ac:dyDescent="0.35">
      <c r="A55" s="105" t="s">
        <v>50</v>
      </c>
      <c r="B55" s="93">
        <v>150</v>
      </c>
      <c r="C55" s="78"/>
      <c r="D55" s="94"/>
      <c r="E55" s="62"/>
      <c r="F55" s="54"/>
      <c r="G55" s="62"/>
      <c r="H55" s="72"/>
      <c r="I55" s="102"/>
    </row>
    <row r="56" spans="1:9" x14ac:dyDescent="0.35">
      <c r="A56" s="105" t="s">
        <v>51</v>
      </c>
      <c r="B56" s="93">
        <v>80</v>
      </c>
      <c r="C56" s="78">
        <f>36.93</f>
        <v>36.93</v>
      </c>
      <c r="D56" s="60"/>
      <c r="E56" s="62"/>
      <c r="F56" s="114"/>
      <c r="G56" s="62"/>
      <c r="H56" s="115"/>
      <c r="I56" s="102"/>
    </row>
    <row r="57" spans="1:9" x14ac:dyDescent="0.35">
      <c r="A57" s="105" t="s">
        <v>52</v>
      </c>
      <c r="B57" s="77">
        <v>0</v>
      </c>
      <c r="C57" s="78"/>
      <c r="D57" s="94"/>
      <c r="E57" s="62"/>
      <c r="F57" s="54"/>
      <c r="G57" s="62"/>
      <c r="H57" s="72"/>
      <c r="I57" s="100"/>
    </row>
    <row r="58" spans="1:9" s="100" customFormat="1" x14ac:dyDescent="0.35">
      <c r="A58" s="105"/>
      <c r="B58" s="93"/>
      <c r="C58" s="116"/>
      <c r="D58" s="60"/>
      <c r="E58" s="62"/>
      <c r="F58" s="54"/>
      <c r="G58" s="62"/>
      <c r="H58" s="101"/>
      <c r="I58" s="102"/>
    </row>
    <row r="59" spans="1:9" ht="12" customHeight="1" x14ac:dyDescent="0.35">
      <c r="A59" s="97" t="s">
        <v>53</v>
      </c>
      <c r="B59" s="93"/>
      <c r="C59" s="78"/>
      <c r="D59" s="60"/>
      <c r="E59" s="62"/>
      <c r="F59" s="54"/>
      <c r="G59" s="62"/>
      <c r="H59" s="72"/>
      <c r="I59" s="102"/>
    </row>
    <row r="60" spans="1:9" x14ac:dyDescent="0.35">
      <c r="A60" s="90" t="s">
        <v>54</v>
      </c>
      <c r="B60" s="104">
        <v>500</v>
      </c>
      <c r="C60" s="85"/>
      <c r="D60" s="60"/>
      <c r="E60" s="62"/>
      <c r="F60" s="54"/>
      <c r="G60" s="62"/>
      <c r="H60" s="72"/>
    </row>
    <row r="61" spans="1:9" x14ac:dyDescent="0.35">
      <c r="A61" s="105" t="s">
        <v>55</v>
      </c>
      <c r="B61" s="117">
        <v>200</v>
      </c>
      <c r="C61" s="78">
        <f>132.94+8.39</f>
        <v>141.32999999999998</v>
      </c>
      <c r="D61" s="94"/>
      <c r="E61" s="62"/>
      <c r="F61" s="54"/>
      <c r="G61" s="62"/>
      <c r="H61" s="72"/>
      <c r="I61" s="118"/>
    </row>
    <row r="62" spans="1:9" s="100" customFormat="1" x14ac:dyDescent="0.35">
      <c r="A62" s="105"/>
      <c r="B62" s="93"/>
      <c r="C62" s="78"/>
      <c r="D62" s="60"/>
      <c r="E62" s="62"/>
      <c r="F62" s="54"/>
      <c r="G62" s="62"/>
      <c r="H62" s="101"/>
      <c r="I62" s="3"/>
    </row>
    <row r="63" spans="1:9" ht="12" customHeight="1" x14ac:dyDescent="0.35">
      <c r="A63" s="97" t="s">
        <v>56</v>
      </c>
      <c r="B63" s="106">
        <v>2000</v>
      </c>
      <c r="C63" s="78">
        <f>37.89+71.34+8.33+467.8+194.09+57.09+9.56+62.75</f>
        <v>908.85</v>
      </c>
      <c r="D63" s="94"/>
      <c r="E63" s="62"/>
      <c r="F63" s="54"/>
      <c r="G63" s="62"/>
      <c r="H63" s="72"/>
    </row>
    <row r="64" spans="1:9" ht="12" customHeight="1" x14ac:dyDescent="0.35">
      <c r="A64" s="76"/>
      <c r="B64" s="93"/>
      <c r="C64" s="78"/>
      <c r="D64" s="60"/>
      <c r="E64" s="62"/>
      <c r="F64" s="54"/>
      <c r="G64" s="62"/>
      <c r="H64" s="72"/>
    </row>
    <row r="65" spans="1:10" ht="12" customHeight="1" x14ac:dyDescent="0.35">
      <c r="A65" s="97" t="s">
        <v>57</v>
      </c>
      <c r="B65" s="93"/>
      <c r="C65" s="78"/>
      <c r="D65" s="119"/>
      <c r="E65" s="62"/>
      <c r="F65" s="54"/>
      <c r="G65" s="62"/>
      <c r="H65" s="72"/>
    </row>
    <row r="66" spans="1:10" x14ac:dyDescent="0.35">
      <c r="A66" s="105" t="s">
        <v>58</v>
      </c>
      <c r="B66" s="93">
        <v>1500</v>
      </c>
      <c r="C66" s="107">
        <v>0</v>
      </c>
      <c r="D66" s="94"/>
      <c r="E66" s="62"/>
      <c r="F66" s="54"/>
      <c r="G66" s="62"/>
      <c r="H66" s="72"/>
    </row>
    <row r="67" spans="1:10" x14ac:dyDescent="0.35">
      <c r="A67" s="105" t="s">
        <v>59</v>
      </c>
      <c r="B67" s="117">
        <v>750</v>
      </c>
      <c r="C67" s="107">
        <f>73.82+171.47</f>
        <v>245.29</v>
      </c>
      <c r="D67" s="60"/>
      <c r="E67" s="62"/>
      <c r="F67" s="54"/>
      <c r="G67" s="62"/>
      <c r="H67" s="72"/>
    </row>
    <row r="68" spans="1:10" x14ac:dyDescent="0.35">
      <c r="A68" s="105" t="s">
        <v>60</v>
      </c>
      <c r="B68" s="117">
        <v>300</v>
      </c>
      <c r="C68" s="107">
        <f>87.48+42.4</f>
        <v>129.88</v>
      </c>
      <c r="D68" s="60"/>
      <c r="E68" s="62"/>
      <c r="F68" s="54"/>
      <c r="G68" s="62"/>
      <c r="H68" s="72"/>
      <c r="I68" s="46"/>
    </row>
    <row r="69" spans="1:10" x14ac:dyDescent="0.35">
      <c r="A69" s="105" t="s">
        <v>61</v>
      </c>
      <c r="B69" s="117">
        <v>300</v>
      </c>
      <c r="C69" s="107">
        <f>375</f>
        <v>375</v>
      </c>
      <c r="D69" s="94"/>
      <c r="E69" s="62"/>
      <c r="F69" s="54"/>
      <c r="G69" s="62"/>
      <c r="H69" s="72"/>
      <c r="I69" s="8"/>
    </row>
    <row r="70" spans="1:10" s="8" customFormat="1" x14ac:dyDescent="0.35">
      <c r="A70" s="90" t="s">
        <v>62</v>
      </c>
      <c r="B70" s="84">
        <v>882</v>
      </c>
      <c r="C70" s="85">
        <f>2034.3</f>
        <v>2034.3</v>
      </c>
      <c r="D70" s="86"/>
      <c r="E70" s="91"/>
      <c r="F70" s="86"/>
      <c r="G70" s="91"/>
      <c r="H70" s="92"/>
      <c r="I70" s="120"/>
    </row>
    <row r="71" spans="1:10" s="8" customFormat="1" x14ac:dyDescent="0.35">
      <c r="A71" s="90"/>
      <c r="B71" s="84"/>
      <c r="C71" s="85"/>
      <c r="D71" s="86"/>
      <c r="E71" s="91"/>
      <c r="F71" s="86"/>
      <c r="G71" s="91"/>
      <c r="H71" s="92"/>
      <c r="I71" s="100"/>
      <c r="J71" s="120"/>
    </row>
    <row r="72" spans="1:10" ht="12" customHeight="1" x14ac:dyDescent="0.35">
      <c r="A72" s="97" t="s">
        <v>63</v>
      </c>
      <c r="B72" s="93"/>
      <c r="C72" s="78"/>
      <c r="D72" s="54"/>
      <c r="E72" s="62"/>
      <c r="F72" s="54"/>
      <c r="G72" s="62"/>
      <c r="H72" s="72"/>
    </row>
    <row r="73" spans="1:10" x14ac:dyDescent="0.35">
      <c r="A73" s="121" t="s">
        <v>64</v>
      </c>
      <c r="B73" s="117">
        <v>450</v>
      </c>
      <c r="C73" s="78">
        <v>450</v>
      </c>
      <c r="D73" s="94"/>
      <c r="E73" s="62"/>
      <c r="F73" s="54"/>
      <c r="G73" s="62"/>
      <c r="H73" s="72"/>
    </row>
    <row r="74" spans="1:10" s="39" customFormat="1" x14ac:dyDescent="0.35">
      <c r="A74" s="121" t="s">
        <v>65</v>
      </c>
      <c r="B74" s="117">
        <v>1890</v>
      </c>
      <c r="C74" s="107">
        <f>877.5+877.5+9</f>
        <v>1764</v>
      </c>
      <c r="D74" s="109"/>
      <c r="E74" s="122"/>
      <c r="F74" s="123"/>
      <c r="G74" s="122"/>
      <c r="H74" s="124"/>
      <c r="I74" s="3"/>
    </row>
    <row r="75" spans="1:10" x14ac:dyDescent="0.35">
      <c r="A75" s="105" t="s">
        <v>66</v>
      </c>
      <c r="B75" s="117">
        <v>60</v>
      </c>
      <c r="C75" s="107">
        <f>59.93</f>
        <v>59.93</v>
      </c>
      <c r="D75" s="79"/>
      <c r="E75" s="62"/>
      <c r="F75" s="54"/>
      <c r="G75" s="62"/>
      <c r="H75" s="72"/>
      <c r="I75" s="100"/>
    </row>
    <row r="76" spans="1:10" s="100" customFormat="1" x14ac:dyDescent="0.35">
      <c r="A76" s="105"/>
      <c r="B76" s="93"/>
      <c r="C76" s="78"/>
      <c r="D76" s="60"/>
      <c r="E76" s="62"/>
      <c r="F76" s="54"/>
      <c r="G76" s="62"/>
      <c r="H76" s="101"/>
      <c r="I76" s="3"/>
    </row>
    <row r="77" spans="1:10" ht="12" customHeight="1" x14ac:dyDescent="0.35">
      <c r="A77" s="97" t="s">
        <v>67</v>
      </c>
      <c r="B77" s="93"/>
      <c r="C77" s="78"/>
      <c r="D77" s="60"/>
      <c r="E77" s="62"/>
      <c r="F77" s="54"/>
      <c r="G77" s="62"/>
      <c r="H77" s="72"/>
    </row>
    <row r="78" spans="1:10" x14ac:dyDescent="0.35">
      <c r="A78" s="105" t="s">
        <v>68</v>
      </c>
      <c r="B78" s="117">
        <v>500</v>
      </c>
      <c r="C78" s="78">
        <v>0</v>
      </c>
      <c r="D78" s="79"/>
      <c r="E78" s="122"/>
      <c r="F78" s="123"/>
      <c r="G78" s="122"/>
      <c r="H78" s="124"/>
      <c r="I78" s="100"/>
    </row>
    <row r="79" spans="1:10" s="100" customFormat="1" x14ac:dyDescent="0.35">
      <c r="A79" s="105"/>
      <c r="B79" s="93"/>
      <c r="C79" s="78"/>
      <c r="D79" s="60"/>
      <c r="E79" s="62"/>
      <c r="F79" s="54"/>
      <c r="G79" s="62"/>
      <c r="H79" s="101"/>
      <c r="I79" s="3"/>
    </row>
    <row r="80" spans="1:10" x14ac:dyDescent="0.35">
      <c r="A80" s="97" t="s">
        <v>69</v>
      </c>
      <c r="B80" s="93"/>
      <c r="C80" s="78"/>
      <c r="D80" s="60"/>
      <c r="E80" s="62"/>
      <c r="F80" s="54"/>
      <c r="G80" s="62"/>
      <c r="H80" s="72"/>
    </row>
    <row r="81" spans="1:9" x14ac:dyDescent="0.35">
      <c r="A81" s="90" t="s">
        <v>70</v>
      </c>
      <c r="B81" s="104">
        <f>1875+300</f>
        <v>2175</v>
      </c>
      <c r="C81" s="85">
        <f>400+395+420.22+624.6+100</f>
        <v>1939.8200000000002</v>
      </c>
      <c r="D81" s="94"/>
      <c r="E81" s="62"/>
      <c r="F81" s="54"/>
      <c r="G81" s="62"/>
      <c r="H81" s="72"/>
    </row>
    <row r="82" spans="1:9" x14ac:dyDescent="0.35">
      <c r="A82" s="90" t="s">
        <v>94</v>
      </c>
      <c r="B82" s="104">
        <v>600</v>
      </c>
      <c r="C82" s="85"/>
      <c r="D82" s="125"/>
      <c r="E82" s="62"/>
      <c r="F82" s="54"/>
      <c r="G82" s="62"/>
      <c r="H82" s="72"/>
      <c r="I82" s="39"/>
    </row>
    <row r="83" spans="1:9" s="39" customFormat="1" x14ac:dyDescent="0.35">
      <c r="A83" s="121" t="s">
        <v>22</v>
      </c>
      <c r="B83" s="117">
        <v>1200</v>
      </c>
      <c r="C83" s="85">
        <f>100+863.5</f>
        <v>963.5</v>
      </c>
      <c r="D83" s="79"/>
      <c r="E83" s="122"/>
      <c r="F83" s="123"/>
      <c r="G83" s="122"/>
      <c r="H83" s="124"/>
    </row>
    <row r="84" spans="1:9" s="39" customFormat="1" x14ac:dyDescent="0.35">
      <c r="A84" s="121" t="s">
        <v>71</v>
      </c>
      <c r="B84" s="77">
        <v>800</v>
      </c>
      <c r="C84" s="107"/>
      <c r="D84" s="79"/>
      <c r="E84" s="122"/>
      <c r="F84" s="123"/>
      <c r="G84" s="122"/>
      <c r="H84" s="124"/>
    </row>
    <row r="85" spans="1:9" s="39" customFormat="1" x14ac:dyDescent="0.35">
      <c r="A85" s="121" t="s">
        <v>20</v>
      </c>
      <c r="B85" s="117">
        <v>3200</v>
      </c>
      <c r="C85" s="107">
        <f>249+200+9.48+450</f>
        <v>908.48</v>
      </c>
      <c r="D85" s="109"/>
      <c r="E85" s="122"/>
      <c r="F85" s="123"/>
      <c r="G85" s="122"/>
      <c r="H85" s="124"/>
      <c r="I85" s="8"/>
    </row>
    <row r="86" spans="1:9" s="8" customFormat="1" x14ac:dyDescent="0.35">
      <c r="A86" s="90" t="s">
        <v>72</v>
      </c>
      <c r="B86" s="104">
        <v>7250</v>
      </c>
      <c r="C86" s="85">
        <v>0</v>
      </c>
      <c r="D86" s="126"/>
      <c r="E86" s="111"/>
      <c r="F86" s="112"/>
      <c r="G86" s="111"/>
      <c r="H86" s="113"/>
    </row>
    <row r="87" spans="1:9" s="8" customFormat="1" x14ac:dyDescent="0.35">
      <c r="A87" s="121" t="s">
        <v>73</v>
      </c>
      <c r="B87" s="127">
        <v>900</v>
      </c>
      <c r="C87" s="107">
        <v>0</v>
      </c>
      <c r="D87" s="126"/>
      <c r="E87" s="111"/>
      <c r="F87" s="112"/>
      <c r="G87" s="111"/>
      <c r="H87" s="113"/>
    </row>
    <row r="88" spans="1:9" x14ac:dyDescent="0.35">
      <c r="A88" s="105"/>
      <c r="B88" s="93"/>
      <c r="C88" s="107"/>
      <c r="D88" s="60"/>
      <c r="E88" s="62"/>
      <c r="F88" s="54"/>
      <c r="G88" s="62"/>
      <c r="H88" s="72"/>
      <c r="I88" s="39"/>
    </row>
    <row r="89" spans="1:9" s="39" customFormat="1" ht="12" customHeight="1" x14ac:dyDescent="0.35">
      <c r="A89" s="97" t="s">
        <v>74</v>
      </c>
      <c r="B89" s="77">
        <v>1250</v>
      </c>
      <c r="C89" s="107">
        <v>0</v>
      </c>
      <c r="D89" s="123"/>
      <c r="E89" s="122"/>
      <c r="F89" s="123"/>
      <c r="G89" s="122"/>
      <c r="H89" s="124"/>
      <c r="I89" s="128"/>
    </row>
    <row r="90" spans="1:9" s="128" customFormat="1" ht="12" customHeight="1" x14ac:dyDescent="0.35">
      <c r="A90" s="129"/>
      <c r="B90" s="77"/>
      <c r="C90" s="107"/>
      <c r="D90" s="123"/>
      <c r="E90" s="122"/>
      <c r="F90" s="123"/>
      <c r="G90" s="122"/>
      <c r="H90" s="130"/>
      <c r="I90" s="3"/>
    </row>
    <row r="91" spans="1:9" ht="12" customHeight="1" x14ac:dyDescent="0.35">
      <c r="A91" s="97" t="s">
        <v>75</v>
      </c>
      <c r="B91" s="93"/>
      <c r="C91" s="78"/>
      <c r="D91" s="60"/>
      <c r="E91" s="62"/>
      <c r="F91" s="54"/>
      <c r="G91" s="62"/>
      <c r="H91" s="72"/>
    </row>
    <row r="92" spans="1:9" x14ac:dyDescent="0.35">
      <c r="A92" s="105" t="s">
        <v>25</v>
      </c>
      <c r="B92" s="93">
        <v>27</v>
      </c>
      <c r="C92" s="107">
        <f>27</f>
        <v>27</v>
      </c>
      <c r="D92" s="60"/>
      <c r="E92" s="62"/>
      <c r="F92" s="54"/>
      <c r="G92" s="62"/>
      <c r="H92" s="72"/>
      <c r="I92" s="39"/>
    </row>
    <row r="93" spans="1:9" s="39" customFormat="1" x14ac:dyDescent="0.35">
      <c r="A93" s="121" t="s">
        <v>76</v>
      </c>
      <c r="B93" s="77">
        <f>901-135.94</f>
        <v>765.06</v>
      </c>
      <c r="C93" s="131">
        <v>0</v>
      </c>
      <c r="D93" s="109"/>
      <c r="E93" s="122"/>
      <c r="F93" s="123"/>
      <c r="G93" s="122"/>
      <c r="H93" s="124"/>
    </row>
    <row r="94" spans="1:9" s="39" customFormat="1" x14ac:dyDescent="0.35">
      <c r="A94" s="121" t="s">
        <v>77</v>
      </c>
      <c r="B94" s="77">
        <v>336.95</v>
      </c>
      <c r="C94" s="131">
        <f>196.14</f>
        <v>196.14</v>
      </c>
      <c r="D94" s="109"/>
      <c r="E94" s="122"/>
      <c r="F94" s="123"/>
      <c r="G94" s="122"/>
      <c r="H94" s="124"/>
      <c r="I94" s="3"/>
    </row>
    <row r="95" spans="1:9" x14ac:dyDescent="0.35">
      <c r="A95" s="105" t="s">
        <v>78</v>
      </c>
      <c r="B95" s="77">
        <v>30</v>
      </c>
      <c r="C95" s="78">
        <v>33.200000000000003</v>
      </c>
      <c r="D95" s="60"/>
      <c r="E95" s="62"/>
      <c r="F95" s="54"/>
      <c r="G95" s="62"/>
      <c r="H95" s="72"/>
    </row>
    <row r="96" spans="1:9" x14ac:dyDescent="0.35">
      <c r="A96" s="105" t="s">
        <v>79</v>
      </c>
      <c r="B96" s="77">
        <v>100</v>
      </c>
      <c r="C96" s="78">
        <v>0</v>
      </c>
      <c r="D96" s="60"/>
      <c r="E96" s="62"/>
      <c r="F96" s="54"/>
      <c r="G96" s="62"/>
      <c r="H96" s="72"/>
      <c r="I96" s="100"/>
    </row>
    <row r="97" spans="1:9" s="100" customFormat="1" x14ac:dyDescent="0.35">
      <c r="A97" s="105"/>
      <c r="B97" s="93"/>
      <c r="C97" s="78"/>
      <c r="D97" s="60"/>
      <c r="E97" s="62"/>
      <c r="F97" s="54"/>
      <c r="G97" s="62"/>
      <c r="H97" s="101"/>
      <c r="I97" s="3"/>
    </row>
    <row r="98" spans="1:9" ht="12" customHeight="1" x14ac:dyDescent="0.35">
      <c r="A98" s="97" t="s">
        <v>80</v>
      </c>
      <c r="B98" s="93">
        <v>75</v>
      </c>
      <c r="C98" s="78">
        <v>0</v>
      </c>
      <c r="D98" s="94"/>
      <c r="E98" s="62"/>
      <c r="F98" s="54"/>
      <c r="G98" s="62"/>
      <c r="H98" s="72"/>
      <c r="I98" s="100"/>
    </row>
    <row r="99" spans="1:9" s="100" customFormat="1" ht="12" customHeight="1" x14ac:dyDescent="0.35">
      <c r="A99" s="76"/>
      <c r="B99" s="93"/>
      <c r="C99" s="78"/>
      <c r="D99" s="60"/>
      <c r="E99" s="62"/>
      <c r="F99" s="54"/>
      <c r="G99" s="62"/>
      <c r="H99" s="101"/>
      <c r="I99" s="3"/>
    </row>
    <row r="100" spans="1:9" ht="12" customHeight="1" x14ac:dyDescent="0.35">
      <c r="A100" s="97" t="s">
        <v>81</v>
      </c>
      <c r="B100" s="93"/>
      <c r="C100" s="78"/>
      <c r="D100" s="60"/>
      <c r="E100" s="62"/>
      <c r="F100" s="54"/>
      <c r="G100" s="62"/>
      <c r="H100" s="72"/>
    </row>
    <row r="101" spans="1:9" x14ac:dyDescent="0.35">
      <c r="A101" s="105" t="s">
        <v>82</v>
      </c>
      <c r="B101" s="93">
        <v>95</v>
      </c>
      <c r="C101" s="78"/>
      <c r="D101" s="60"/>
      <c r="E101" s="62"/>
      <c r="F101" s="54"/>
      <c r="G101" s="62"/>
      <c r="H101" s="72"/>
    </row>
    <row r="102" spans="1:9" x14ac:dyDescent="0.35">
      <c r="A102" s="105" t="s">
        <v>83</v>
      </c>
      <c r="B102" s="93">
        <v>80</v>
      </c>
      <c r="C102" s="78">
        <f>19.95</f>
        <v>19.95</v>
      </c>
      <c r="D102" s="60"/>
      <c r="E102" s="62"/>
      <c r="F102" s="54"/>
      <c r="G102" s="62"/>
      <c r="H102" s="72"/>
      <c r="I102" s="8"/>
    </row>
    <row r="103" spans="1:9" s="8" customFormat="1" x14ac:dyDescent="0.35">
      <c r="A103" s="90" t="s">
        <v>84</v>
      </c>
      <c r="B103" s="84">
        <v>400</v>
      </c>
      <c r="C103" s="85">
        <f>315+15</f>
        <v>330</v>
      </c>
      <c r="D103" s="112"/>
      <c r="E103" s="111"/>
      <c r="F103" s="112"/>
      <c r="G103" s="111"/>
      <c r="H103" s="113"/>
    </row>
    <row r="104" spans="1:9" s="8" customFormat="1" x14ac:dyDescent="0.35">
      <c r="A104" s="105" t="s">
        <v>85</v>
      </c>
      <c r="B104" s="93">
        <v>245</v>
      </c>
      <c r="C104" s="78">
        <v>245</v>
      </c>
      <c r="D104" s="94"/>
      <c r="E104" s="62"/>
      <c r="F104" s="54"/>
      <c r="G104" s="62"/>
      <c r="H104" s="72"/>
      <c r="I104" s="39"/>
    </row>
    <row r="105" spans="1:9" s="39" customFormat="1" x14ac:dyDescent="0.35">
      <c r="A105" s="121" t="s">
        <v>86</v>
      </c>
      <c r="B105" s="77">
        <v>200</v>
      </c>
      <c r="C105" s="107">
        <v>191</v>
      </c>
      <c r="D105" s="109"/>
      <c r="E105" s="122"/>
      <c r="F105" s="123"/>
      <c r="G105" s="122"/>
      <c r="H105" s="124"/>
      <c r="I105" s="3"/>
    </row>
    <row r="106" spans="1:9" x14ac:dyDescent="0.35">
      <c r="A106" s="105" t="s">
        <v>87</v>
      </c>
      <c r="B106" s="93">
        <v>60</v>
      </c>
      <c r="C106" s="78">
        <v>60</v>
      </c>
      <c r="D106" s="60"/>
      <c r="E106" s="62"/>
      <c r="F106" s="54"/>
      <c r="G106" s="62"/>
      <c r="H106" s="72"/>
    </row>
    <row r="107" spans="1:9" x14ac:dyDescent="0.35">
      <c r="A107" s="105" t="s">
        <v>88</v>
      </c>
      <c r="B107" s="93">
        <v>125</v>
      </c>
      <c r="C107" s="78">
        <v>125</v>
      </c>
      <c r="D107" s="94"/>
      <c r="E107" s="62"/>
      <c r="F107" s="54"/>
      <c r="G107" s="62"/>
      <c r="H107" s="72"/>
    </row>
    <row r="108" spans="1:9" x14ac:dyDescent="0.35">
      <c r="A108" s="105" t="s">
        <v>89</v>
      </c>
      <c r="B108" s="93">
        <v>65</v>
      </c>
      <c r="C108" s="78">
        <v>0</v>
      </c>
      <c r="D108" s="60"/>
      <c r="E108" s="62"/>
      <c r="F108" s="54"/>
      <c r="G108" s="62"/>
      <c r="H108" s="72"/>
      <c r="I108" s="95"/>
    </row>
    <row r="109" spans="1:9" s="95" customFormat="1" x14ac:dyDescent="0.35">
      <c r="A109" s="105"/>
      <c r="B109" s="93"/>
      <c r="C109" s="78"/>
      <c r="D109" s="60"/>
      <c r="E109" s="62"/>
      <c r="F109" s="54"/>
      <c r="G109" s="62"/>
      <c r="H109" s="96"/>
      <c r="I109" s="3"/>
    </row>
    <row r="110" spans="1:9" ht="12" customHeight="1" x14ac:dyDescent="0.35">
      <c r="A110" s="97" t="s">
        <v>90</v>
      </c>
      <c r="B110" s="93"/>
      <c r="C110" s="78"/>
      <c r="D110" s="60"/>
      <c r="E110" s="62"/>
      <c r="F110" s="54"/>
      <c r="G110" s="62"/>
      <c r="H110" s="72"/>
    </row>
    <row r="111" spans="1:9" x14ac:dyDescent="0.35">
      <c r="A111" s="105" t="s">
        <v>95</v>
      </c>
      <c r="B111" s="117">
        <v>75</v>
      </c>
      <c r="C111" s="78">
        <v>0</v>
      </c>
      <c r="D111" s="60"/>
      <c r="E111" s="62"/>
      <c r="F111" s="54"/>
      <c r="G111" s="62"/>
      <c r="H111" s="72"/>
      <c r="I111" s="39"/>
    </row>
    <row r="112" spans="1:9" s="39" customFormat="1" x14ac:dyDescent="0.35">
      <c r="A112" s="132" t="s">
        <v>30</v>
      </c>
      <c r="B112" s="133">
        <v>75</v>
      </c>
      <c r="C112" s="107">
        <f>5.68+5.9</f>
        <v>11.58</v>
      </c>
      <c r="D112" s="109"/>
      <c r="E112" s="122"/>
      <c r="F112" s="123"/>
      <c r="G112" s="122"/>
      <c r="H112" s="124"/>
      <c r="I112" s="95"/>
    </row>
    <row r="113" spans="1:9" s="95" customFormat="1" x14ac:dyDescent="0.35">
      <c r="A113" s="134"/>
      <c r="B113" s="133"/>
      <c r="C113" s="78"/>
      <c r="D113" s="60"/>
      <c r="E113" s="62"/>
      <c r="F113" s="54"/>
      <c r="G113" s="62"/>
      <c r="H113" s="96"/>
      <c r="I113" s="3"/>
    </row>
    <row r="114" spans="1:9" ht="12" customHeight="1" thickBot="1" x14ac:dyDescent="0.4">
      <c r="A114" s="97" t="s">
        <v>91</v>
      </c>
      <c r="B114" s="135">
        <v>1100</v>
      </c>
      <c r="C114" s="107"/>
      <c r="D114" s="60"/>
      <c r="E114" s="62"/>
      <c r="F114" s="54"/>
      <c r="G114" s="62"/>
      <c r="H114" s="72"/>
    </row>
    <row r="115" spans="1:9" ht="13.5" customHeight="1" x14ac:dyDescent="0.35">
      <c r="A115" s="136"/>
      <c r="B115" s="137"/>
      <c r="C115" s="78"/>
      <c r="D115" s="54"/>
      <c r="E115" s="61"/>
      <c r="F115" s="54"/>
      <c r="G115" s="62"/>
      <c r="H115" s="72"/>
    </row>
    <row r="116" spans="1:9" x14ac:dyDescent="0.35">
      <c r="A116" s="138" t="s">
        <v>92</v>
      </c>
      <c r="B116" s="139">
        <f>SUM(B36:B114)</f>
        <v>61891.009999999995</v>
      </c>
      <c r="C116" s="140">
        <f>SUM(C36:C114)</f>
        <v>24030.720000000005</v>
      </c>
      <c r="D116" s="114"/>
      <c r="E116" s="61"/>
      <c r="F116" s="54"/>
      <c r="G116" s="62"/>
      <c r="H116" s="72"/>
    </row>
    <row r="117" spans="1:9" ht="5.25" customHeight="1" x14ac:dyDescent="0.35">
      <c r="A117" s="141"/>
      <c r="B117" s="142"/>
      <c r="C117" s="108"/>
      <c r="D117" s="54"/>
      <c r="E117" s="61"/>
      <c r="F117" s="54"/>
      <c r="G117" s="62"/>
      <c r="H117" s="72"/>
    </row>
    <row r="118" spans="1:9" ht="12" customHeight="1" x14ac:dyDescent="0.35">
      <c r="A118" s="143" t="s">
        <v>93</v>
      </c>
      <c r="B118" s="144">
        <f>B31-B116</f>
        <v>-1.25</v>
      </c>
      <c r="C118" s="144">
        <f>C31-C116</f>
        <v>12932.699999999993</v>
      </c>
      <c r="D118" s="109"/>
      <c r="E118" s="61"/>
      <c r="F118" s="54"/>
      <c r="G118" s="62"/>
      <c r="H118" s="72"/>
      <c r="I118" s="46"/>
    </row>
    <row r="119" spans="1:9" x14ac:dyDescent="0.35">
      <c r="A119" s="65"/>
      <c r="B119" s="65"/>
      <c r="C119" s="66"/>
      <c r="D119" s="114"/>
      <c r="E119" s="62"/>
      <c r="F119" s="60"/>
      <c r="G119" s="61"/>
      <c r="H119" s="64"/>
    </row>
    <row r="120" spans="1:9" x14ac:dyDescent="0.35">
      <c r="D120" s="115"/>
      <c r="E120" s="146"/>
      <c r="F120" s="64"/>
      <c r="G120" s="147"/>
      <c r="H120" s="72"/>
    </row>
    <row r="121" spans="1:9" x14ac:dyDescent="0.35">
      <c r="D121" s="72"/>
      <c r="E121" s="146"/>
      <c r="F121" s="72"/>
      <c r="G121" s="146"/>
      <c r="H121" s="72"/>
    </row>
    <row r="122" spans="1:9" x14ac:dyDescent="0.35">
      <c r="D122" s="72"/>
      <c r="E122" s="146"/>
      <c r="F122" s="72"/>
      <c r="G122" s="146"/>
      <c r="H122" s="72"/>
    </row>
    <row r="123" spans="1:9" x14ac:dyDescent="0.35">
      <c r="D123" s="72"/>
      <c r="E123" s="146"/>
      <c r="F123" s="72"/>
      <c r="G123" s="146"/>
      <c r="H123" s="72"/>
    </row>
    <row r="124" spans="1:9" x14ac:dyDescent="0.35">
      <c r="D124" s="72"/>
      <c r="E124" s="146"/>
      <c r="F124" s="72"/>
      <c r="G124" s="146"/>
      <c r="H124" s="72"/>
    </row>
    <row r="125" spans="1:9" x14ac:dyDescent="0.35">
      <c r="D125" s="72"/>
      <c r="E125" s="146"/>
      <c r="F125" s="72"/>
      <c r="G125" s="146"/>
      <c r="H125" s="72"/>
    </row>
    <row r="126" spans="1:9" x14ac:dyDescent="0.35">
      <c r="D126" s="72"/>
      <c r="E126" s="146"/>
      <c r="F126" s="72"/>
      <c r="G126" s="146"/>
      <c r="H126" s="72"/>
    </row>
    <row r="127" spans="1:9" x14ac:dyDescent="0.35">
      <c r="A127" s="148"/>
    </row>
  </sheetData>
  <sheetProtection algorithmName="SHA-512" hashValue="03UCrZXqX0PO2Yeu+3HDE6n+QWffwd2iivdd8lPTDRAZWVhTMsjvj3PRKHUU2FsKo51Qh6ZtlHl2rnrmRg3Zwg==" saltValue="eF9ddYH+htTF8p5jzXlNBA==" spinCount="100000" sheet="1" objects="1" scenarios="1"/>
  <mergeCells count="3">
    <mergeCell ref="B5:C5"/>
    <mergeCell ref="D5:E5"/>
    <mergeCell ref="F5:G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</dc:creator>
  <cp:lastModifiedBy>Ross, Natalie</cp:lastModifiedBy>
  <dcterms:created xsi:type="dcterms:W3CDTF">2018-01-31T17:04:58Z</dcterms:created>
  <dcterms:modified xsi:type="dcterms:W3CDTF">2018-02-01T23:23:08Z</dcterms:modified>
</cp:coreProperties>
</file>